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ayaf.THELATINCENTER\Desktop\"/>
    </mc:Choice>
  </mc:AlternateContent>
  <bookViews>
    <workbookView xWindow="0" yWindow="0" windowWidth="28800" windowHeight="12435"/>
  </bookViews>
  <sheets>
    <sheet name="Enter" sheetId="2" r:id="rId1"/>
    <sheet name="Jen's Notes" sheetId="3" r:id="rId2"/>
  </sheets>
  <definedNames>
    <definedName name="_xlnm.Print_Area" localSheetId="0">Enter!$B$221:$K$252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9" i="2" l="1"/>
  <c r="G249" i="2" s="1"/>
  <c r="F243" i="2"/>
  <c r="G247" i="2"/>
  <c r="G245" i="2"/>
  <c r="G244" i="2"/>
  <c r="G243" i="2"/>
  <c r="G240" i="2"/>
  <c r="G239" i="2"/>
  <c r="G234" i="2"/>
  <c r="D233" i="2"/>
  <c r="F242" i="2" l="1"/>
  <c r="F238" i="2"/>
  <c r="F236" i="2"/>
  <c r="F235" i="2" l="1"/>
  <c r="F233" i="2"/>
  <c r="G233" i="2" s="1"/>
  <c r="F230" i="2"/>
  <c r="E245" i="2" l="1"/>
  <c r="E251" i="2"/>
  <c r="E249" i="2"/>
  <c r="E247" i="2"/>
  <c r="E244" i="2"/>
  <c r="E243" i="2"/>
  <c r="E240" i="2"/>
  <c r="E239" i="2"/>
  <c r="E234" i="2"/>
  <c r="E233" i="2"/>
  <c r="D225" i="2" l="1"/>
  <c r="D227" i="2"/>
  <c r="F227" i="2" l="1"/>
  <c r="G227" i="2" s="1"/>
  <c r="E227" i="2"/>
  <c r="F225" i="2"/>
  <c r="G225" i="2" s="1"/>
  <c r="E225" i="2"/>
  <c r="D224" i="2"/>
  <c r="D242" i="2"/>
  <c r="D238" i="2"/>
  <c r="D236" i="2"/>
  <c r="D235" i="2"/>
  <c r="D230" i="2"/>
  <c r="D223" i="2"/>
  <c r="D226" i="2"/>
  <c r="F224" i="2" l="1"/>
  <c r="G224" i="2" s="1"/>
  <c r="E224" i="2"/>
  <c r="F223" i="2"/>
  <c r="E223" i="2"/>
  <c r="G238" i="2"/>
  <c r="E238" i="2"/>
  <c r="E230" i="2"/>
  <c r="G230" i="2"/>
  <c r="G236" i="2"/>
  <c r="E236" i="2"/>
  <c r="F226" i="2"/>
  <c r="G226" i="2" s="1"/>
  <c r="E226" i="2"/>
  <c r="G235" i="2"/>
  <c r="E235" i="2"/>
  <c r="D222" i="2"/>
  <c r="C242" i="2"/>
  <c r="G242" i="2" s="1"/>
  <c r="C238" i="2"/>
  <c r="C229" i="2"/>
  <c r="C222" i="2"/>
  <c r="E242" i="2" l="1"/>
  <c r="G223" i="2"/>
  <c r="F222" i="2"/>
  <c r="D231" i="2"/>
  <c r="E231" i="2" s="1"/>
  <c r="E222" i="2"/>
  <c r="D232" i="2"/>
  <c r="C251" i="2"/>
  <c r="H65" i="2"/>
  <c r="L4" i="2"/>
  <c r="K7" i="2"/>
  <c r="K6" i="2"/>
  <c r="K5" i="2"/>
  <c r="C24" i="2"/>
  <c r="J15" i="2"/>
  <c r="H108" i="2"/>
  <c r="H107" i="2"/>
  <c r="H106" i="2"/>
  <c r="H105" i="2"/>
  <c r="H123" i="2"/>
  <c r="H122" i="2"/>
  <c r="H121" i="2"/>
  <c r="H120" i="2"/>
  <c r="H119" i="2"/>
  <c r="H118" i="2"/>
  <c r="H117" i="2"/>
  <c r="L58" i="2"/>
  <c r="K58" i="2"/>
  <c r="K50" i="2"/>
  <c r="K42" i="2"/>
  <c r="I58" i="2"/>
  <c r="G58" i="2"/>
  <c r="E58" i="2"/>
  <c r="I50" i="2"/>
  <c r="G50" i="2"/>
  <c r="E50" i="2"/>
  <c r="I42" i="2"/>
  <c r="G42" i="2"/>
  <c r="E42" i="2"/>
  <c r="H24" i="2"/>
  <c r="H77" i="2" s="1"/>
  <c r="B17" i="2"/>
  <c r="B15" i="2"/>
  <c r="F19" i="2"/>
  <c r="J21" i="2"/>
  <c r="F21" i="2"/>
  <c r="B21" i="2"/>
  <c r="J19" i="2"/>
  <c r="B19" i="2"/>
  <c r="J17" i="2"/>
  <c r="F17" i="2"/>
  <c r="F15" i="2"/>
  <c r="D229" i="2" l="1"/>
  <c r="E232" i="2"/>
  <c r="F231" i="2"/>
  <c r="G222" i="2"/>
  <c r="F232" i="2"/>
  <c r="G232" i="2" s="1"/>
  <c r="D251" i="2"/>
  <c r="E229" i="2"/>
  <c r="H64" i="2"/>
  <c r="H66" i="2"/>
  <c r="H67" i="2"/>
  <c r="G231" i="2" l="1"/>
  <c r="F229" i="2"/>
  <c r="G229" i="2" l="1"/>
  <c r="F251" i="2"/>
  <c r="G251" i="2" s="1"/>
</calcChain>
</file>

<file path=xl/sharedStrings.xml><?xml version="1.0" encoding="utf-8"?>
<sst xmlns="http://schemas.openxmlformats.org/spreadsheetml/2006/main" count="239" uniqueCount="193">
  <si>
    <t>DECC</t>
  </si>
  <si>
    <t>Project Village</t>
  </si>
  <si>
    <t>Wilmington HS</t>
  </si>
  <si>
    <t>Hilltop</t>
  </si>
  <si>
    <t>Christina</t>
  </si>
  <si>
    <t>DTCC CDC</t>
  </si>
  <si>
    <t>NCC HS</t>
  </si>
  <si>
    <t>Brandywine</t>
  </si>
  <si>
    <t>Christina Cultural Arts</t>
  </si>
  <si>
    <t>Telamon</t>
  </si>
  <si>
    <t>LACC</t>
  </si>
  <si>
    <t>Program:</t>
  </si>
  <si>
    <t>2014-2015</t>
  </si>
  <si>
    <t>2015-2016</t>
  </si>
  <si>
    <t>2016-2017</t>
  </si>
  <si>
    <t>Q2 (Oct-Dec)</t>
  </si>
  <si>
    <t>Q3 (Jan-Mar)</t>
  </si>
  <si>
    <t>Q4 (Apr- June)</t>
  </si>
  <si>
    <t>Q1 (July- Sept)</t>
  </si>
  <si>
    <t>Fiscal Year:</t>
  </si>
  <si>
    <t xml:space="preserve">Quarter:  </t>
  </si>
  <si>
    <t>Enrollment</t>
  </si>
  <si>
    <t>PS DuPont</t>
  </si>
  <si>
    <t>Market Street</t>
  </si>
  <si>
    <t>Chestnut Hill Rd</t>
  </si>
  <si>
    <t>Seashore Hwy</t>
  </si>
  <si>
    <t>West 6th St</t>
  </si>
  <si>
    <t>Van Buren St</t>
  </si>
  <si>
    <t>Hoosier St</t>
  </si>
  <si>
    <t>South Dover Elem</t>
  </si>
  <si>
    <t>East Dover Elem</t>
  </si>
  <si>
    <t>Towne Point</t>
  </si>
  <si>
    <t>Lake Forest East</t>
  </si>
  <si>
    <t>DECC (Harrington)</t>
  </si>
  <si>
    <t>Seaford Nazarene</t>
  </si>
  <si>
    <t>Little Vikings</t>
  </si>
  <si>
    <t>Concord Center</t>
  </si>
  <si>
    <t>Leslie Johnson Center</t>
  </si>
  <si>
    <t>Market Street Center</t>
  </si>
  <si>
    <t>Southbridge Center</t>
  </si>
  <si>
    <t>West End Center</t>
  </si>
  <si>
    <t>West 3rd St</t>
  </si>
  <si>
    <t>Absalom Jones</t>
  </si>
  <si>
    <t>Bear</t>
  </si>
  <si>
    <t>Claymont</t>
  </si>
  <si>
    <t>Lambson</t>
  </si>
  <si>
    <t>Manor Park</t>
  </si>
  <si>
    <t>Marshallton</t>
  </si>
  <si>
    <t>Newark</t>
  </si>
  <si>
    <t>Rose Hill</t>
  </si>
  <si>
    <t>White Oak</t>
  </si>
  <si>
    <t>Annex Center</t>
  </si>
  <si>
    <t>Harrington</t>
  </si>
  <si>
    <t>Colonial Gardens</t>
  </si>
  <si>
    <t>Smyrna</t>
  </si>
  <si>
    <t>Laurel</t>
  </si>
  <si>
    <t>Milford</t>
  </si>
  <si>
    <t>Laverty Lane</t>
  </si>
  <si>
    <t>Seaford</t>
  </si>
  <si>
    <t>Cool Springs</t>
  </si>
  <si>
    <t>Lincoln</t>
  </si>
  <si>
    <t>Stockley W2</t>
  </si>
  <si>
    <t>Stockley W3</t>
  </si>
  <si>
    <t>Number</t>
  </si>
  <si>
    <t># of Children</t>
  </si>
  <si>
    <t>Total</t>
  </si>
  <si>
    <t>****Attach a roster, with birthdates, of enrolled children for each month this quarter****</t>
  </si>
  <si>
    <t>Month 1</t>
  </si>
  <si>
    <t>Children in Homes 100% or below Poverty/TANF</t>
  </si>
  <si>
    <t>%</t>
  </si>
  <si>
    <t>Children in Homes 101%- 130% Poverty</t>
  </si>
  <si>
    <t>Children in Homes above 100% Poverty</t>
  </si>
  <si>
    <t>Total Number of Children in Month 1</t>
  </si>
  <si>
    <t>Month 2</t>
  </si>
  <si>
    <t>Month 3</t>
  </si>
  <si>
    <t>Child Demographics</t>
  </si>
  <si>
    <t>Total Cumulative ECAP-funded CHILDREN served since July of this year:</t>
  </si>
  <si>
    <t>Total Cumulative ECAP-funded FAMILIES served since July of this year:</t>
  </si>
  <si>
    <t>3. Number of ECAP children who left the program this quarter:</t>
  </si>
  <si>
    <t>Total Number of Children in Month 2</t>
  </si>
  <si>
    <t>Total Number of Children in Month 3</t>
  </si>
  <si>
    <t># ECAP Children, Homeless (McKinney- Vento)</t>
  </si>
  <si>
    <t>Unduplicated McKinney- Vento, YTD</t>
  </si>
  <si>
    <t>Child Info</t>
  </si>
  <si>
    <t>Children with Disabilities (w/ IEP)</t>
  </si>
  <si>
    <t>Children with Suspected Disabilities (NO IEP)</t>
  </si>
  <si>
    <t>Children referred to district for SpEd Eval</t>
  </si>
  <si>
    <t>District Referred to:</t>
  </si>
  <si>
    <t>Number of Children on ECAP Waitlist</t>
  </si>
  <si>
    <t>Number of Children on Head Start Waitlist</t>
  </si>
  <si>
    <t>Children with "Challenging Behavior"</t>
  </si>
  <si>
    <t>*Challanging Behavior= pattern of behavior that interferes with learning/engagement and does not respond to use of developmentally appropriate guidance.</t>
  </si>
  <si>
    <t>Referred Children:</t>
  </si>
  <si>
    <t>Timeline Responsibilities</t>
  </si>
  <si>
    <t>45 Day Timeline Responsibilities</t>
  </si>
  <si>
    <t>45 Day Timeline Date</t>
  </si>
  <si>
    <t>Total # of Children Applicable for 45 Day Timeline Goals:</t>
  </si>
  <si>
    <t>Developmental Screenings Completed</t>
  </si>
  <si>
    <t>#</t>
  </si>
  <si>
    <t>Vision Screenings Completed</t>
  </si>
  <si>
    <t>Hearing Screenings Completed</t>
  </si>
  <si>
    <t>Behavioral Screenings</t>
  </si>
  <si>
    <t>90 Day Timeline Responsibilities</t>
  </si>
  <si>
    <t>90 Day Timeline Date</t>
  </si>
  <si>
    <t>Total # of Children Applicable for 90 Day Timeline Goals:</t>
  </si>
  <si>
    <t>Health Physicals completed</t>
  </si>
  <si>
    <t>Health Follow Up Needed</t>
  </si>
  <si>
    <t>Health Follow up Arranged/Completed</t>
  </si>
  <si>
    <t>Behavioral Screening Follow Up</t>
  </si>
  <si>
    <t>Dental Exams Completed</t>
  </si>
  <si>
    <t>Dental Follow up Needed</t>
  </si>
  <si>
    <t>Dental Follow up Arranged/Completed</t>
  </si>
  <si>
    <t>Activities</t>
  </si>
  <si>
    <t>Nutritional Assessment Dates:</t>
  </si>
  <si>
    <t>Topic(s)</t>
  </si>
  <si>
    <t>Date(s)</t>
  </si>
  <si>
    <t>Audience</t>
  </si>
  <si>
    <t>Trainer</t>
  </si>
  <si>
    <t>Staff Trainings:</t>
  </si>
  <si>
    <t>Date of Child Abuse Identification Training:</t>
  </si>
  <si>
    <t>Training/ Meetings</t>
  </si>
  <si>
    <t>*** Please attach meeting minutes***</t>
  </si>
  <si>
    <t>Financial Report</t>
  </si>
  <si>
    <t>*** Budget amount and category must reflect information on the DDOE-Approved budget, including DDOE-Approved realignments***</t>
  </si>
  <si>
    <t>Budget Category</t>
  </si>
  <si>
    <t>Budget Amount</t>
  </si>
  <si>
    <t>% YTD</t>
  </si>
  <si>
    <t>Expense 3rd Qtr</t>
  </si>
  <si>
    <t>Expense 4th QTR (6/30)</t>
  </si>
  <si>
    <t>%YTD</t>
  </si>
  <si>
    <t>Expense 1st Quarter</t>
  </si>
  <si>
    <t>Expense 2nd QTR</t>
  </si>
  <si>
    <t xml:space="preserve">Has the program been fully enrolled this </t>
  </si>
  <si>
    <t>quarter?</t>
  </si>
  <si>
    <t>yes</t>
  </si>
  <si>
    <t>no</t>
  </si>
  <si>
    <t>Cumulative (YTD) Children w/ Disabilities</t>
  </si>
  <si>
    <t># of Days from Referral to Services:</t>
  </si>
  <si>
    <t># of Individual Behavior Support Plans Developed by a Mental Health Consultant</t>
  </si>
  <si>
    <t>STARS Information</t>
  </si>
  <si>
    <t>STAR 4:</t>
  </si>
  <si>
    <t>STAR 5:</t>
  </si>
  <si>
    <t>Other:</t>
  </si>
  <si>
    <t>Sites with a Current STAR level 4:</t>
  </si>
  <si>
    <t>Sites working toward STAR level 4:</t>
  </si>
  <si>
    <t>Sites with a Current STAR level 5:</t>
  </si>
  <si>
    <t>Sites working toward STAR level 5:</t>
  </si>
  <si>
    <t>Sites without a Current STAR level 4 or 5:</t>
  </si>
  <si>
    <t>Red Clay</t>
  </si>
  <si>
    <t>Salaries</t>
  </si>
  <si>
    <t>Instr. Coach</t>
  </si>
  <si>
    <t>Fmly Srv Coord</t>
  </si>
  <si>
    <t>Hd Strt Coord</t>
  </si>
  <si>
    <t>4 Teachers</t>
  </si>
  <si>
    <t>Cook</t>
  </si>
  <si>
    <t>Health Ins.</t>
  </si>
  <si>
    <t>FICA</t>
  </si>
  <si>
    <t>Unemp. Ins.</t>
  </si>
  <si>
    <t>Work Comp.</t>
  </si>
  <si>
    <t>H.S.A.</t>
  </si>
  <si>
    <t>AD&amp;D, LTD, Life</t>
  </si>
  <si>
    <t>OECs</t>
  </si>
  <si>
    <t>Contract Srvs.</t>
  </si>
  <si>
    <t>Mental Health</t>
  </si>
  <si>
    <t>Audit</t>
  </si>
  <si>
    <t>Supp. &amp; Mat.</t>
  </si>
  <si>
    <t>Teaching</t>
  </si>
  <si>
    <t>Parent Discretion</t>
  </si>
  <si>
    <t>Activities/Trips</t>
  </si>
  <si>
    <t>Transportation</t>
  </si>
  <si>
    <t>TOTAL</t>
  </si>
  <si>
    <t>Building Maint.</t>
  </si>
  <si>
    <t xml:space="preserve"> </t>
  </si>
  <si>
    <t>403(b)</t>
  </si>
  <si>
    <t>October</t>
  </si>
  <si>
    <t>November</t>
  </si>
  <si>
    <t>December</t>
  </si>
  <si>
    <t>Healthy Homes</t>
  </si>
  <si>
    <t>all parents</t>
  </si>
  <si>
    <t>Natalie Mercado</t>
  </si>
  <si>
    <t>Habitat for Humanity</t>
  </si>
  <si>
    <t>Beverly Ward</t>
  </si>
  <si>
    <t>11/13/20015</t>
  </si>
  <si>
    <t>Jennifer Bond</t>
  </si>
  <si>
    <t>All Teachers</t>
  </si>
  <si>
    <t>Expeditionarly Learning:  Student Crew, Expedition Showcase, Shared Leadership</t>
  </si>
  <si>
    <t>RTI</t>
  </si>
  <si>
    <t>ECAP teachers</t>
  </si>
  <si>
    <t>Janet Umble</t>
  </si>
  <si>
    <r>
      <t xml:space="preserve">1. </t>
    </r>
    <r>
      <rPr>
        <b/>
        <sz val="10"/>
        <color rgb="FFFF0000"/>
        <rFont val="Tahoma"/>
        <family val="2"/>
      </rPr>
      <t>Cumulative</t>
    </r>
    <r>
      <rPr>
        <sz val="10"/>
        <color theme="1"/>
        <rFont val="Tahoma"/>
        <family val="2"/>
      </rPr>
      <t xml:space="preserve"> Enrollment:  </t>
    </r>
  </si>
  <si>
    <r>
      <t xml:space="preserve">2. Enrollment Numbers: Enter the TOTAL number of children enrolled at each center for the </t>
    </r>
    <r>
      <rPr>
        <b/>
        <sz val="10"/>
        <color rgb="FFFF0000"/>
        <rFont val="Tahoma"/>
        <family val="2"/>
      </rPr>
      <t>quarter</t>
    </r>
    <r>
      <rPr>
        <sz val="10"/>
        <color theme="1"/>
        <rFont val="Tahoma"/>
        <family val="2"/>
      </rPr>
      <t xml:space="preserve"> below:</t>
    </r>
  </si>
  <si>
    <r>
      <t xml:space="preserve">Policy Council </t>
    </r>
    <r>
      <rPr>
        <b/>
        <sz val="10"/>
        <color theme="1"/>
        <rFont val="Tahoma"/>
        <family val="2"/>
      </rPr>
      <t>Meetings:</t>
    </r>
  </si>
  <si>
    <r>
      <t xml:space="preserve">Policy Council </t>
    </r>
    <r>
      <rPr>
        <b/>
        <sz val="10"/>
        <color theme="1"/>
        <rFont val="Tahoma"/>
        <family val="2"/>
      </rPr>
      <t>Trainings: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</si>
</sst>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E3E3E"/>
      <name val="Tahoma"/>
      <family val="2"/>
    </font>
    <font>
      <sz val="8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u/>
      <sz val="10"/>
      <color theme="1"/>
      <name val="Tahoma"/>
      <family val="2"/>
    </font>
    <font>
      <sz val="10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2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2" xfId="2"/>
    <xf numFmtId="9" fontId="0" fillId="0" borderId="0" xfId="1" applyFont="1"/>
    <xf numFmtId="0" fontId="3" fillId="0" borderId="2" xfId="2" applyFont="1" applyAlignment="1">
      <alignment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16" fontId="0" fillId="0" borderId="0" xfId="0" applyNumberFormat="1"/>
    <xf numFmtId="0" fontId="7" fillId="0" borderId="0" xfId="0" applyFont="1"/>
    <xf numFmtId="0" fontId="7" fillId="0" borderId="1" xfId="0" applyFont="1" applyFill="1" applyBorder="1"/>
    <xf numFmtId="0" fontId="7" fillId="0" borderId="2" xfId="2" applyFont="1"/>
    <xf numFmtId="0" fontId="7" fillId="0" borderId="1" xfId="0" applyFont="1" applyBorder="1"/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0" fontId="7" fillId="2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7" fillId="0" borderId="0" xfId="1" applyFont="1"/>
    <xf numFmtId="0" fontId="7" fillId="0" borderId="3" xfId="0" applyFont="1" applyBorder="1"/>
    <xf numFmtId="0" fontId="7" fillId="0" borderId="0" xfId="0" applyFont="1" applyBorder="1"/>
    <xf numFmtId="14" fontId="7" fillId="0" borderId="2" xfId="2" applyNumberFormat="1" applyFont="1"/>
    <xf numFmtId="14" fontId="7" fillId="0" borderId="0" xfId="0" applyNumberFormat="1" applyFont="1"/>
    <xf numFmtId="0" fontId="7" fillId="0" borderId="2" xfId="2" applyFont="1" applyAlignment="1">
      <alignment horizontal="center" vertical="center" wrapText="1"/>
    </xf>
    <xf numFmtId="14" fontId="7" fillId="0" borderId="2" xfId="2" applyNumberFormat="1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/>
    </xf>
    <xf numFmtId="14" fontId="7" fillId="0" borderId="2" xfId="2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3" borderId="0" xfId="0" applyFont="1" applyFill="1"/>
    <xf numFmtId="164" fontId="8" fillId="3" borderId="0" xfId="0" applyNumberFormat="1" applyFont="1" applyFill="1"/>
    <xf numFmtId="9" fontId="7" fillId="0" borderId="0" xfId="0" applyNumberFormat="1" applyFont="1"/>
    <xf numFmtId="9" fontId="8" fillId="3" borderId="0" xfId="0" applyNumberFormat="1" applyFont="1" applyFill="1"/>
    <xf numFmtId="164" fontId="7" fillId="0" borderId="0" xfId="0" applyNumberFormat="1" applyFont="1"/>
    <xf numFmtId="44" fontId="8" fillId="3" borderId="0" xfId="3" applyFont="1" applyFill="1"/>
    <xf numFmtId="44" fontId="7" fillId="0" borderId="0" xfId="3" applyFont="1"/>
    <xf numFmtId="44" fontId="7" fillId="0" borderId="0" xfId="3" applyFont="1" applyFill="1"/>
    <xf numFmtId="164" fontId="7" fillId="0" borderId="0" xfId="0" applyNumberFormat="1" applyFont="1" applyFill="1"/>
    <xf numFmtId="8" fontId="8" fillId="0" borderId="0" xfId="0" applyNumberFormat="1" applyFont="1" applyFill="1"/>
    <xf numFmtId="44" fontId="8" fillId="0" borderId="0" xfId="3" applyFont="1" applyFill="1"/>
    <xf numFmtId="8" fontId="8" fillId="3" borderId="0" xfId="0" applyNumberFormat="1" applyFont="1" applyFill="1"/>
    <xf numFmtId="0" fontId="7" fillId="0" borderId="2" xfId="2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2" xfId="2" applyNumberFormat="1" applyFont="1" applyAlignment="1">
      <alignment horizontal="center" vertical="center"/>
    </xf>
    <xf numFmtId="0" fontId="7" fillId="0" borderId="2" xfId="2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</cellXfs>
  <cellStyles count="4">
    <cellStyle name="Currency" xfId="3" builtinId="4"/>
    <cellStyle name="Normal" xfId="0" builtinId="0"/>
    <cellStyle name="Percent" xfId="1" builtinId="5"/>
    <cellStyle name="Required" xfId="2"/>
  </cellStyles>
  <dxfs count="2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rgb="FF9999FF"/>
        </patternFill>
      </fill>
    </dxf>
    <dxf>
      <fill>
        <patternFill>
          <bgColor rgb="FFFF6699"/>
        </patternFill>
      </fill>
    </dxf>
    <dxf>
      <fill>
        <patternFill>
          <bgColor rgb="FFFFC000"/>
        </patternFill>
      </fill>
    </dxf>
    <dxf>
      <fill>
        <patternFill>
          <bgColor rgb="FF99FFCC"/>
        </patternFill>
      </fill>
    </dxf>
    <dxf>
      <fill>
        <patternFill>
          <bgColor rgb="FF00B0F0"/>
        </patternFill>
      </fill>
    </dxf>
    <dxf>
      <fill>
        <patternFill>
          <bgColor rgb="FF33CCCC"/>
        </patternFill>
      </fill>
    </dxf>
    <dxf>
      <fill>
        <patternFill>
          <bgColor rgb="FFFF66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6600"/>
      <color rgb="FF33CCCC"/>
      <color rgb="FF99FFCC"/>
      <color rgb="FFFF66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152400</xdr:rowOff>
    </xdr:from>
    <xdr:to>
      <xdr:col>11</xdr:col>
      <xdr:colOff>552450</xdr:colOff>
      <xdr:row>30</xdr:row>
      <xdr:rowOff>85725</xdr:rowOff>
    </xdr:to>
    <xdr:sp macro="" textlink="">
      <xdr:nvSpPr>
        <xdr:cNvPr id="2" name="TextBox 1"/>
        <xdr:cNvSpPr txBox="1"/>
      </xdr:nvSpPr>
      <xdr:spPr>
        <a:xfrm>
          <a:off x="76200" y="5295900"/>
          <a:ext cx="775335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Reasons</a:t>
          </a:r>
          <a:r>
            <a:rPr lang="en-US" sz="800" baseline="0"/>
            <a:t> for leaving program: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Miguel Juan Garcia left the program because mom wanted transportation provided (we do not provide transportation) (he left 10/8/2015)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Jatniel Crespo's family moved to Florida to be closer to family (last day was 12/17/2015)</a:t>
          </a:r>
        </a:p>
        <a:p>
          <a:endParaRPr lang="en-US" sz="800">
            <a:effectLst/>
          </a:endParaRPr>
        </a:p>
      </xdr:txBody>
    </xdr:sp>
    <xdr:clientData/>
  </xdr:twoCellAnchor>
  <xdr:twoCellAnchor>
    <xdr:from>
      <xdr:col>1</xdr:col>
      <xdr:colOff>0</xdr:colOff>
      <xdr:row>82</xdr:row>
      <xdr:rowOff>95251</xdr:rowOff>
    </xdr:from>
    <xdr:to>
      <xdr:col>11</xdr:col>
      <xdr:colOff>171450</xdr:colOff>
      <xdr:row>90</xdr:row>
      <xdr:rowOff>1</xdr:rowOff>
    </xdr:to>
    <xdr:sp macro="" textlink="">
      <xdr:nvSpPr>
        <xdr:cNvPr id="3" name="TextBox 2"/>
        <xdr:cNvSpPr txBox="1"/>
      </xdr:nvSpPr>
      <xdr:spPr>
        <a:xfrm>
          <a:off x="342900" y="17316451"/>
          <a:ext cx="70580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Procedures in place to provide</a:t>
          </a:r>
          <a:r>
            <a:rPr lang="en-US" sz="800" baseline="0"/>
            <a:t> support for children with behavior concerns:  </a:t>
          </a:r>
        </a:p>
        <a:p>
          <a:endParaRPr lang="en-US" sz="800" baseline="0"/>
        </a:p>
        <a:p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We have an RTI team that evaluates students and strategizes ways to help the child utilize coping skills to subside the behaviors. </a:t>
          </a:r>
        </a:p>
        <a:p>
          <a:r>
            <a:rPr lang="en-US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Develop Behavior Improvement Plans identifying causes for behavior and strategies for dealing with behaviors</a:t>
          </a:r>
        </a:p>
        <a:p>
          <a:endParaRPr lang="en-US" sz="800" baseline="0"/>
        </a:p>
        <a:p>
          <a:endParaRPr lang="en-US" sz="800" baseline="0"/>
        </a:p>
        <a:p>
          <a:endParaRPr lang="en-US" sz="800" baseline="0"/>
        </a:p>
        <a:p>
          <a:r>
            <a:rPr lang="en-US" sz="800" baseline="0"/>
            <a:t>Dates of Mental Health Consultant Observations:</a:t>
          </a:r>
        </a:p>
        <a:p>
          <a:endParaRPr lang="en-US" sz="800" baseline="0"/>
        </a:p>
        <a:p>
          <a:endParaRPr lang="en-US" sz="800" baseline="0"/>
        </a:p>
        <a:p>
          <a:endParaRPr lang="en-US" sz="800"/>
        </a:p>
      </xdr:txBody>
    </xdr:sp>
    <xdr:clientData/>
  </xdr:twoCellAnchor>
  <xdr:twoCellAnchor>
    <xdr:from>
      <xdr:col>1</xdr:col>
      <xdr:colOff>133350</xdr:colOff>
      <xdr:row>123</xdr:row>
      <xdr:rowOff>104775</xdr:rowOff>
    </xdr:from>
    <xdr:to>
      <xdr:col>11</xdr:col>
      <xdr:colOff>371475</xdr:colOff>
      <xdr:row>127</xdr:row>
      <xdr:rowOff>38100</xdr:rowOff>
    </xdr:to>
    <xdr:sp macro="" textlink="">
      <xdr:nvSpPr>
        <xdr:cNvPr id="4" name="TextBox 3"/>
        <xdr:cNvSpPr txBox="1"/>
      </xdr:nvSpPr>
      <xdr:spPr>
        <a:xfrm>
          <a:off x="476250" y="25136475"/>
          <a:ext cx="71247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If numbers reported do not correspond with total</a:t>
          </a:r>
          <a:r>
            <a:rPr lang="en-US" sz="800" baseline="0"/>
            <a:t> enrollment numbers, explain why:</a:t>
          </a:r>
          <a:endParaRPr lang="en-US" sz="800"/>
        </a:p>
      </xdr:txBody>
    </xdr:sp>
    <xdr:clientData/>
  </xdr:twoCellAnchor>
  <xdr:twoCellAnchor>
    <xdr:from>
      <xdr:col>1</xdr:col>
      <xdr:colOff>0</xdr:colOff>
      <xdr:row>164</xdr:row>
      <xdr:rowOff>180976</xdr:rowOff>
    </xdr:from>
    <xdr:to>
      <xdr:col>11</xdr:col>
      <xdr:colOff>1</xdr:colOff>
      <xdr:row>172</xdr:row>
      <xdr:rowOff>180975</xdr:rowOff>
    </xdr:to>
    <xdr:sp macro="" textlink="">
      <xdr:nvSpPr>
        <xdr:cNvPr id="5" name="TextBox 4"/>
        <xdr:cNvSpPr txBox="1"/>
      </xdr:nvSpPr>
      <xdr:spPr>
        <a:xfrm>
          <a:off x="342900" y="33023176"/>
          <a:ext cx="6886576" cy="1523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Special Activities</a:t>
          </a: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During the Quarter: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Quality Work Protocol = 11/6/2015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Student Growth Conferences = 11/11-12/2015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Expedition Night = 12/17/2015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Polar Express = 12/23/2015</a:t>
          </a:r>
        </a:p>
        <a:p>
          <a:endParaRPr lang="en-US" sz="1100" baseline="0"/>
        </a:p>
        <a:p>
          <a:endParaRPr lang="en-US" sz="800" baseline="0"/>
        </a:p>
      </xdr:txBody>
    </xdr:sp>
    <xdr:clientData/>
  </xdr:twoCellAnchor>
  <xdr:twoCellAnchor>
    <xdr:from>
      <xdr:col>1</xdr:col>
      <xdr:colOff>9525</xdr:colOff>
      <xdr:row>176</xdr:row>
      <xdr:rowOff>1</xdr:rowOff>
    </xdr:from>
    <xdr:to>
      <xdr:col>10</xdr:col>
      <xdr:colOff>600075</xdr:colOff>
      <xdr:row>184</xdr:row>
      <xdr:rowOff>1</xdr:rowOff>
    </xdr:to>
    <xdr:sp macro="" textlink="">
      <xdr:nvSpPr>
        <xdr:cNvPr id="7" name="TextBox 6"/>
        <xdr:cNvSpPr txBox="1"/>
      </xdr:nvSpPr>
      <xdr:spPr>
        <a:xfrm>
          <a:off x="352425" y="35128201"/>
          <a:ext cx="6867525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Challanges</a:t>
          </a:r>
          <a:r>
            <a:rPr lang="en-US" sz="11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During the Quarter: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 Challenging Behavior of Students 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 Staffing / Coverage  - finding qualified teachers</a:t>
          </a:r>
        </a:p>
        <a:p>
          <a:r>
            <a:rPr lang="en-US" sz="11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</a:t>
          </a:r>
        </a:p>
        <a:p>
          <a:endParaRPr lang="en-US" sz="800" baseline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186</xdr:row>
      <xdr:rowOff>0</xdr:rowOff>
    </xdr:from>
    <xdr:to>
      <xdr:col>10</xdr:col>
      <xdr:colOff>600075</xdr:colOff>
      <xdr:row>193</xdr:row>
      <xdr:rowOff>180975</xdr:rowOff>
    </xdr:to>
    <xdr:sp macro="" textlink="">
      <xdr:nvSpPr>
        <xdr:cNvPr id="8" name="TextBox 7"/>
        <xdr:cNvSpPr txBox="1"/>
      </xdr:nvSpPr>
      <xdr:spPr>
        <a:xfrm>
          <a:off x="352425" y="37033200"/>
          <a:ext cx="686752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Significant Collaboration Activities/ Efforts</a:t>
          </a:r>
          <a:r>
            <a:rPr lang="en-US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</a:t>
          </a:r>
        </a:p>
        <a:p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Expeditionary Learning Leadership Training (10/1-2/2015)</a:t>
          </a:r>
        </a:p>
        <a:p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Family Service Worker attended Collaborative Family Services meeting at HillTop Lutheran Neighborhood Center </a:t>
          </a:r>
        </a:p>
        <a:p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Delaware Head Start Association Meeting</a:t>
          </a:r>
        </a:p>
      </xdr:txBody>
    </xdr:sp>
    <xdr:clientData/>
  </xdr:twoCellAnchor>
  <xdr:twoCellAnchor>
    <xdr:from>
      <xdr:col>0</xdr:col>
      <xdr:colOff>142875</xdr:colOff>
      <xdr:row>253</xdr:row>
      <xdr:rowOff>9525</xdr:rowOff>
    </xdr:from>
    <xdr:to>
      <xdr:col>10</xdr:col>
      <xdr:colOff>409575</xdr:colOff>
      <xdr:row>261</xdr:row>
      <xdr:rowOff>9525</xdr:rowOff>
    </xdr:to>
    <xdr:sp macro="" textlink="">
      <xdr:nvSpPr>
        <xdr:cNvPr id="6" name="TextBox 5"/>
        <xdr:cNvSpPr txBox="1"/>
      </xdr:nvSpPr>
      <xdr:spPr>
        <a:xfrm>
          <a:off x="142875" y="53044725"/>
          <a:ext cx="704850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Fax</a:t>
          </a:r>
          <a:r>
            <a:rPr lang="en-US" sz="1100" baseline="0"/>
            <a:t> or Email to:  April Hill-Addison (april.hill-addison@doe.k12.de.us) by:</a:t>
          </a:r>
        </a:p>
        <a:p>
          <a:endParaRPr lang="en-US" sz="1100" baseline="0"/>
        </a:p>
        <a:p>
          <a:r>
            <a:rPr lang="en-US" sz="1100" baseline="0"/>
            <a:t>Quarter 1: Includes July-Sept      		Due:  October 15</a:t>
          </a:r>
        </a:p>
        <a:p>
          <a:r>
            <a:rPr lang="en-US" sz="1100" baseline="0"/>
            <a:t>Quarter 2: Includes Oct- Dec		Due: January 15</a:t>
          </a:r>
        </a:p>
        <a:p>
          <a:r>
            <a:rPr lang="en-US" sz="1100" baseline="0"/>
            <a:t>Quarter 3: Includes Jan-Mar		Due: April 15</a:t>
          </a:r>
        </a:p>
        <a:p>
          <a:r>
            <a:rPr lang="en-US" sz="1100" baseline="0"/>
            <a:t>Quarter 4: Includes April- June		Due: July 15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7"/>
  <sheetViews>
    <sheetView tabSelected="1" workbookViewId="0">
      <selection activeCell="H71" sqref="H71"/>
    </sheetView>
  </sheetViews>
  <sheetFormatPr defaultRowHeight="15" x14ac:dyDescent="0.25"/>
  <cols>
    <col min="1" max="1" width="5.140625" customWidth="1"/>
    <col min="2" max="2" width="34.5703125" customWidth="1"/>
    <col min="3" max="3" width="14.140625" customWidth="1"/>
    <col min="4" max="4" width="13.7109375" customWidth="1"/>
    <col min="5" max="5" width="8.85546875" customWidth="1"/>
    <col min="6" max="6" width="14" customWidth="1"/>
    <col min="7" max="7" width="14.42578125" customWidth="1"/>
    <col min="8" max="8" width="13.5703125" customWidth="1"/>
    <col min="9" max="9" width="9.85546875" customWidth="1"/>
    <col min="10" max="10" width="8.42578125" customWidth="1"/>
    <col min="11" max="11" width="10.5703125" bestFit="1" customWidth="1"/>
    <col min="12" max="12" width="10.42578125" customWidth="1"/>
  </cols>
  <sheetData>
    <row r="1" spans="1:1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/>
      <c r="B2" s="12"/>
      <c r="C2" s="12"/>
      <c r="D2" s="13" t="s">
        <v>11</v>
      </c>
      <c r="E2" s="13" t="s">
        <v>10</v>
      </c>
      <c r="F2" s="13"/>
      <c r="G2" s="13"/>
      <c r="H2" s="12"/>
      <c r="I2" s="12" t="s">
        <v>132</v>
      </c>
      <c r="J2" s="12"/>
      <c r="K2" s="12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 t="s">
        <v>133</v>
      </c>
      <c r="J3" s="14" t="s">
        <v>134</v>
      </c>
      <c r="K3" s="12"/>
    </row>
    <row r="4" spans="1:12" x14ac:dyDescent="0.25">
      <c r="A4" s="12"/>
      <c r="B4" s="12"/>
      <c r="C4" s="15" t="s">
        <v>19</v>
      </c>
      <c r="D4" s="14" t="s">
        <v>13</v>
      </c>
      <c r="E4" s="12"/>
      <c r="F4" s="15" t="s">
        <v>20</v>
      </c>
      <c r="G4" s="14" t="s">
        <v>15</v>
      </c>
      <c r="H4" s="12"/>
      <c r="I4" s="12"/>
      <c r="J4" s="12"/>
      <c r="K4" s="12"/>
      <c r="L4" t="str">
        <f>IF(J3="yes","",IF(J3="no","# Enrolled"))</f>
        <v/>
      </c>
    </row>
    <row r="5" spans="1:12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tr">
        <f>IF(J3="yes","",IF(J3="no","month 1"))</f>
        <v/>
      </c>
    </row>
    <row r="6" spans="1:12" x14ac:dyDescent="0.25">
      <c r="A6" s="12"/>
      <c r="B6" s="16" t="s">
        <v>21</v>
      </c>
      <c r="C6" s="12"/>
      <c r="D6" s="12"/>
      <c r="E6" s="12"/>
      <c r="F6" s="12"/>
      <c r="G6" s="12"/>
      <c r="H6" s="12"/>
      <c r="I6" s="12"/>
      <c r="J6" s="12"/>
      <c r="K6" s="12" t="str">
        <f>IF(J3="yes","",IF(J3="no","month 2"))</f>
        <v/>
      </c>
    </row>
    <row r="7" spans="1:12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 t="str">
        <f>IF(J3="yes","",IF(J3="no","month 3"))</f>
        <v/>
      </c>
    </row>
    <row r="8" spans="1:12" x14ac:dyDescent="0.25">
      <c r="A8" s="12"/>
      <c r="B8" s="12" t="s">
        <v>189</v>
      </c>
      <c r="C8" s="12"/>
      <c r="D8" s="12"/>
      <c r="E8" s="12"/>
      <c r="F8" s="12"/>
      <c r="G8" s="12"/>
      <c r="H8" s="12"/>
      <c r="I8" s="12"/>
      <c r="J8" s="12"/>
      <c r="K8" s="12"/>
    </row>
    <row r="9" spans="1:12" x14ac:dyDescent="0.25">
      <c r="A9" s="12"/>
      <c r="B9" s="12"/>
      <c r="C9" s="12" t="s">
        <v>76</v>
      </c>
      <c r="D9" s="12"/>
      <c r="E9" s="12"/>
      <c r="F9" s="12"/>
      <c r="G9" s="12"/>
      <c r="H9" s="12"/>
      <c r="I9" s="12">
        <v>36</v>
      </c>
      <c r="J9" s="12"/>
      <c r="K9" s="12"/>
    </row>
    <row r="10" spans="1:12" x14ac:dyDescent="0.25">
      <c r="A10" s="12"/>
      <c r="B10" s="12"/>
      <c r="C10" s="12" t="s">
        <v>77</v>
      </c>
      <c r="D10" s="12"/>
      <c r="E10" s="12"/>
      <c r="F10" s="12"/>
      <c r="G10" s="12"/>
      <c r="H10" s="12"/>
      <c r="I10" s="12">
        <v>36</v>
      </c>
      <c r="J10" s="12"/>
      <c r="K10" s="12"/>
    </row>
    <row r="11" spans="1:12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2" x14ac:dyDescent="0.25">
      <c r="A12" s="12"/>
      <c r="B12" s="12" t="s">
        <v>190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" x14ac:dyDescent="0.25">
      <c r="A14" s="12"/>
      <c r="B14" s="12"/>
      <c r="C14" s="12"/>
      <c r="D14" s="12" t="s">
        <v>64</v>
      </c>
      <c r="E14" s="12"/>
      <c r="F14" s="12"/>
      <c r="G14" s="12"/>
      <c r="H14" s="12"/>
      <c r="I14" s="12"/>
      <c r="J14" s="12"/>
      <c r="K14" s="12"/>
    </row>
    <row r="15" spans="1:12" x14ac:dyDescent="0.25">
      <c r="A15" s="12"/>
      <c r="B15" s="2" t="str">
        <f>IF(E2="Brandywine","PS DuPont",IF(E2="LACC","VanBuren",IF(E2="Christina Cultural Arts","Market Street",IF(E2="Telamon","WhiteOak",IF(E2="NCC HS","Absalom Jones",IF(E2="DTCC CDC","Seashore Hwy",IF(E2="Christina","Chestnut Hill",IF(E2="Hilltop","West 6th St",IF(E2="Wilmington HS","Concord Center",IF(E2="Project Village","Hoosier St",IF(E2="DECC","South Dover Elem")))))))))))</f>
        <v>VanBuren</v>
      </c>
      <c r="C15" s="15"/>
      <c r="D15" s="15">
        <v>34</v>
      </c>
      <c r="E15" s="12"/>
      <c r="F15" s="15" t="str">
        <f>IF(E2="Brandywine","",IF(E2="LACC","",IF(E2="Christina Cultural Arts","",IF(E2="Telamon","Harrington",IF(E2="NCC HS","Brandywine",IF(E2="DTCC CDC","",IF(E2="Christina","",IF(E2="Hilltop","",IF(E2="Wilmington HS","Market St. Center",IF(E2="Project Village","",IF(E2="DECC","Towne Point")))))))))))</f>
        <v/>
      </c>
      <c r="G15" s="15"/>
      <c r="H15" s="15"/>
      <c r="I15" s="12"/>
      <c r="J15" s="15" t="str">
        <f>IF(E2="Brandywine","",IF(E2="LACC","",IF(E2="Christina Cultural Arts","",IF(E2="Telamon","Smyrna",IF(E2="NCC HS","Lambson",IF(E2="DTCC CDC","",IF(E2="Christina","",IF(E2="Hilltop","",IF(E2="Wilmington HS","West End Center",IF(E2="Project Village","",IF(E2="DECC","DECC-Harrington")))))))))))</f>
        <v/>
      </c>
      <c r="K15" s="15"/>
      <c r="L15" s="1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2" x14ac:dyDescent="0.25">
      <c r="A17" s="12"/>
      <c r="B17" s="15" t="str">
        <f>IF(E2="Brandywine","",IF(E2="LACC","",IF(E2="Christina Cultural Arts","",IF(E2="Telamon","Annex Center",IF(E2="NCC HS","Bear",IF(E2="DTCC CDC","",IF(E2="Christina","",IF(E2="Hilltop","",IF(E2="Wilmington HS","Leslie Johnson",IF(E2="Project Village","",IF(E2="DECC","East Dover Elem")))))))))))</f>
        <v/>
      </c>
      <c r="C17" s="15"/>
      <c r="D17" s="15"/>
      <c r="E17" s="12"/>
      <c r="F17" s="15" t="str">
        <f>IF(E2="Brandywine","",IF(E2="LACC","",IF(E2="Christina Cultural Arts","",IF(E2="Telamon","Colonial Gardens",IF(E2="NCC HS","Claymont",IF(E2="DTCC CDC","",IF(E2="Christina","",IF(E2="Hilltop","",IF(E2="Wilmington HS","Southbridge",IF(E2="Project Village","",IF(E2="DECC","Lake Forest East")))))))))))</f>
        <v/>
      </c>
      <c r="G17" s="15"/>
      <c r="H17" s="15"/>
      <c r="I17" s="12"/>
      <c r="J17" s="15" t="str">
        <f>IF(E2="Brandywine","",IF(E2="LACC","",IF(E2="Christina Cultural Arts","",IF(E2="Telamon","Laurel",IF(E2="NCC HS","Manor Park",IF(E2="DTCC CDC","",IF(E2="Christina","",IF(E2="Hilltop","",IF(E2="Wilmington HS","West 3rd St",IF(E2="Project Village","",IF(E2="DECC","Seaford Nazarene")))))))))))</f>
        <v/>
      </c>
      <c r="K17" s="15"/>
      <c r="L17" s="1"/>
    </row>
    <row r="18" spans="1:12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2" x14ac:dyDescent="0.25">
      <c r="A19" s="12"/>
      <c r="B19" s="15" t="str">
        <f>IF(E2="Brandywine","",IF(E2="LACC","",IF(E2="Christina Cultural Arts","",IF(E2="Telamon","Stockley W2",IF(E2="NCC HS","Marshalton",IF(E2="DTCC CDC","",IF(E2="Christina","",IF(E2="Hilltop","",IF(E2="Wilmington HS","",IF(E2="Project Village","",IF(E2="DECC","Little Vikings")))))))))))</f>
        <v/>
      </c>
      <c r="C19" s="15"/>
      <c r="D19" s="15"/>
      <c r="E19" s="12"/>
      <c r="F19" s="15" t="str">
        <f>IF(E2="Brandywine","",IF(E2="LACC","",IF(E2="Christina Cultural Arts","",IF(E2="Telamon","Stockley W3",IF(E2="NCC HS","Newark",IF(E2="DTCC CDC","",IF(E2="Christina","",IF(E2="Hilltop","",IF(E2="Wilmington HS","",IF(E2="Project Village","",IF(E2="DECC","")))))))))))</f>
        <v/>
      </c>
      <c r="G19" s="15"/>
      <c r="H19" s="15"/>
      <c r="I19" s="12"/>
      <c r="J19" s="15" t="str">
        <f>IF(E2="Brandywine","",IF(E2="LACC","",IF(E2="Christina Cultural Arts","",IF(E2="Telamon","Laverty Lane",IF(E2="NCC HS","Rose Hill",IF(E2="DTCC CDC","",IF(E2="Christina","",IF(E2="Hilltop","",IF(E2="Wilmington HS","",IF(E2="Project Village","",IF(E2="DECC","")))))))))))</f>
        <v/>
      </c>
      <c r="K19" s="15"/>
      <c r="L19" s="1"/>
    </row>
    <row r="20" spans="1:12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2" x14ac:dyDescent="0.25">
      <c r="A21" s="12"/>
      <c r="B21" s="17" t="str">
        <f>IF(E2="Brandywine","",IF(E2="LACC","",IF(E2="Christina Cultural Arts","",IF(E2="Telamon","Cool Springs",IF(E2="NCC HS","",IF(E2="DTCC CDC","",IF(E2="Christina","",IF(E2="Hilltop","",IF(E2="Wilmington HS","",IF(E2="Project Village","",IF(E2="DECC","")))))))))))</f>
        <v/>
      </c>
      <c r="C21" s="17"/>
      <c r="D21" s="17"/>
      <c r="E21" s="12"/>
      <c r="F21" s="15" t="str">
        <f>IF(E2="Brandywine","",IF(E2="LACC","",IF(E2="Christina Cultural Arts","",IF(E2="Telamon","Seaford",IF(E2="NCC HS","",IF(E2="DTCC CDC","",IF(E2="Christina","",IF(E2="Hilltop","",IF(E2="Wilmington HS","",IF(E2="Project Village","",IF(E2="DECC","")))))))))))</f>
        <v/>
      </c>
      <c r="G21" s="15"/>
      <c r="H21" s="15"/>
      <c r="I21" s="12"/>
      <c r="J21" s="15" t="str">
        <f>IF(E2="Brandywine","",IF(E2="LACC","",IF(E2="Christina Cultural Arts","",IF(E2="Telamon","Lincoln",IF(E2="NCC HS","",IF(E2="DTCC CDC","",IF(E2="Christina","",IF(E2="Hilltop","",IF(E2="Wilmington HS","",IF(E2="Project Village","",IF(E2="DECC","")))))))))))</f>
        <v/>
      </c>
      <c r="K21" s="15"/>
      <c r="L21" s="1"/>
    </row>
    <row r="22" spans="1:12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2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2" x14ac:dyDescent="0.25">
      <c r="A24" s="12"/>
      <c r="B24" s="12"/>
      <c r="C24" s="15" t="str">
        <f>IF(E2="Brandywine","",IF(E2="LACC","",IF(E2="Christina Cultural Arts","",IF(E2="Telamon","Milford",IF(E2="NCC HS","Bear",IF(E2="DTCC CDC","",IF(E2="Christina","",IF(E2="Hilltop","",IF(E2="Wilmington HS","",IF(E2="Project Village","",IF(E2="DECC","")))))))))))</f>
        <v/>
      </c>
      <c r="D24" s="15"/>
      <c r="E24" s="15"/>
      <c r="F24" s="12"/>
      <c r="G24" s="15" t="s">
        <v>65</v>
      </c>
      <c r="H24" s="15">
        <f>SUM(D15, D17, D19, H15, H17, L15, L17, H19, L19, D21, H21, L21, E24)</f>
        <v>34</v>
      </c>
      <c r="I24" s="15"/>
      <c r="J24" s="12"/>
      <c r="K24" s="12"/>
    </row>
    <row r="25" spans="1:12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2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2" x14ac:dyDescent="0.25">
      <c r="A27" s="12"/>
      <c r="B27" s="12" t="s">
        <v>78</v>
      </c>
      <c r="C27" s="12"/>
      <c r="D27" s="12"/>
      <c r="E27" s="12"/>
      <c r="F27" s="12"/>
      <c r="G27" s="12"/>
      <c r="H27" s="12">
        <v>1</v>
      </c>
      <c r="I27" s="12"/>
      <c r="J27" s="12"/>
      <c r="K27" s="12"/>
    </row>
    <row r="28" spans="1:1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2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2" ht="24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5">
      <c r="A33" s="12"/>
      <c r="B33" s="12"/>
      <c r="C33" s="18" t="s">
        <v>66</v>
      </c>
      <c r="D33" s="12"/>
      <c r="E33" s="12"/>
      <c r="F33" s="12"/>
      <c r="G33" s="12"/>
      <c r="H33" s="12"/>
      <c r="I33" s="12"/>
      <c r="J33" s="12"/>
      <c r="K33" s="12"/>
    </row>
    <row r="34" spans="1:1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25">
      <c r="A36" s="12"/>
      <c r="B36" s="12" t="s">
        <v>75</v>
      </c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x14ac:dyDescent="0.25">
      <c r="A38" s="12"/>
      <c r="B38" s="19" t="s">
        <v>67</v>
      </c>
      <c r="C38" s="12" t="s">
        <v>174</v>
      </c>
      <c r="D38" s="12"/>
      <c r="E38" s="12"/>
      <c r="F38" s="12"/>
      <c r="G38" s="12"/>
      <c r="H38" s="12"/>
      <c r="I38" s="12"/>
      <c r="J38" s="12"/>
      <c r="K38" s="12"/>
    </row>
    <row r="39" spans="1:11" ht="77.25" x14ac:dyDescent="0.25">
      <c r="A39" s="12"/>
      <c r="B39" s="12"/>
      <c r="C39" s="20" t="s">
        <v>72</v>
      </c>
      <c r="D39" s="12"/>
      <c r="E39" s="20" t="s">
        <v>68</v>
      </c>
      <c r="F39" s="12"/>
      <c r="G39" s="20" t="s">
        <v>70</v>
      </c>
      <c r="H39" s="12"/>
      <c r="I39" s="20" t="s">
        <v>71</v>
      </c>
      <c r="J39" s="12"/>
      <c r="K39" s="20" t="s">
        <v>81</v>
      </c>
    </row>
    <row r="40" spans="1:1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25">
      <c r="A41" s="12"/>
      <c r="B41" s="21" t="s">
        <v>63</v>
      </c>
      <c r="C41" s="14">
        <v>34</v>
      </c>
      <c r="D41" s="12"/>
      <c r="E41" s="14">
        <v>33</v>
      </c>
      <c r="F41" s="12"/>
      <c r="G41" s="14">
        <v>1</v>
      </c>
      <c r="H41" s="12"/>
      <c r="I41" s="14">
        <v>0</v>
      </c>
      <c r="J41" s="12"/>
      <c r="K41" s="14">
        <v>0</v>
      </c>
    </row>
    <row r="42" spans="1:11" x14ac:dyDescent="0.25">
      <c r="A42" s="12"/>
      <c r="B42" s="21" t="s">
        <v>69</v>
      </c>
      <c r="C42" s="12"/>
      <c r="D42" s="12"/>
      <c r="E42" s="22">
        <f>E41/C41</f>
        <v>0.97058823529411764</v>
      </c>
      <c r="F42" s="22"/>
      <c r="G42" s="22">
        <f>G41/C41</f>
        <v>2.9411764705882353E-2</v>
      </c>
      <c r="H42" s="22"/>
      <c r="I42" s="22">
        <f>I41/C41</f>
        <v>0</v>
      </c>
      <c r="J42" s="12"/>
      <c r="K42" s="22">
        <f>K41/C41</f>
        <v>0</v>
      </c>
    </row>
    <row r="43" spans="1:1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12"/>
      <c r="B46" s="19" t="s">
        <v>73</v>
      </c>
      <c r="C46" s="12" t="s">
        <v>175</v>
      </c>
      <c r="D46" s="12"/>
      <c r="E46" s="12"/>
      <c r="F46" s="12"/>
      <c r="G46" s="12"/>
      <c r="H46" s="12"/>
      <c r="I46" s="12"/>
      <c r="J46" s="12"/>
      <c r="K46" s="12"/>
    </row>
    <row r="47" spans="1:11" ht="77.25" x14ac:dyDescent="0.25">
      <c r="A47" s="12"/>
      <c r="B47" s="12"/>
      <c r="C47" s="20" t="s">
        <v>79</v>
      </c>
      <c r="D47" s="12"/>
      <c r="E47" s="20" t="s">
        <v>68</v>
      </c>
      <c r="F47" s="12"/>
      <c r="G47" s="20" t="s">
        <v>70</v>
      </c>
      <c r="H47" s="12"/>
      <c r="I47" s="20" t="s">
        <v>71</v>
      </c>
      <c r="J47" s="12"/>
      <c r="K47" s="20" t="s">
        <v>81</v>
      </c>
    </row>
    <row r="48" spans="1:1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2" x14ac:dyDescent="0.25">
      <c r="A49" s="12"/>
      <c r="B49" s="21" t="s">
        <v>63</v>
      </c>
      <c r="C49" s="14">
        <v>34</v>
      </c>
      <c r="D49" s="12"/>
      <c r="E49" s="14">
        <v>33</v>
      </c>
      <c r="F49" s="12"/>
      <c r="G49" s="14">
        <v>1</v>
      </c>
      <c r="H49" s="12"/>
      <c r="I49" s="14">
        <v>0</v>
      </c>
      <c r="J49" s="12"/>
      <c r="K49" s="14">
        <v>0</v>
      </c>
    </row>
    <row r="50" spans="1:12" x14ac:dyDescent="0.25">
      <c r="A50" s="12"/>
      <c r="B50" s="21" t="s">
        <v>69</v>
      </c>
      <c r="C50" s="12"/>
      <c r="D50" s="12"/>
      <c r="E50" s="22">
        <f>E49/C49</f>
        <v>0.97058823529411764</v>
      </c>
      <c r="F50" s="22"/>
      <c r="G50" s="22">
        <f>G49/C49</f>
        <v>2.9411764705882353E-2</v>
      </c>
      <c r="H50" s="22"/>
      <c r="I50" s="22">
        <f>I49/C49</f>
        <v>0</v>
      </c>
      <c r="J50" s="12"/>
      <c r="K50" s="22">
        <f>K49/C49</f>
        <v>0</v>
      </c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2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2" x14ac:dyDescent="0.25">
      <c r="A54" s="12"/>
      <c r="B54" s="19" t="s">
        <v>74</v>
      </c>
      <c r="C54" s="12" t="s">
        <v>176</v>
      </c>
      <c r="D54" s="12"/>
      <c r="E54" s="12"/>
      <c r="F54" s="12"/>
      <c r="G54" s="12"/>
      <c r="H54" s="12"/>
      <c r="I54" s="12"/>
      <c r="J54" s="12"/>
      <c r="K54" s="12"/>
    </row>
    <row r="55" spans="1:12" ht="77.25" x14ac:dyDescent="0.25">
      <c r="A55" s="12"/>
      <c r="B55" s="12"/>
      <c r="C55" s="20" t="s">
        <v>80</v>
      </c>
      <c r="D55" s="12"/>
      <c r="E55" s="20" t="s">
        <v>68</v>
      </c>
      <c r="F55" s="12"/>
      <c r="G55" s="20" t="s">
        <v>70</v>
      </c>
      <c r="H55" s="12"/>
      <c r="I55" s="20" t="s">
        <v>71</v>
      </c>
      <c r="J55" s="12"/>
      <c r="K55" s="20" t="s">
        <v>81</v>
      </c>
      <c r="L55" s="6" t="s">
        <v>82</v>
      </c>
    </row>
    <row r="56" spans="1:12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2" x14ac:dyDescent="0.25">
      <c r="A57" s="12"/>
      <c r="B57" s="21" t="s">
        <v>63</v>
      </c>
      <c r="C57" s="14">
        <v>33</v>
      </c>
      <c r="D57" s="12"/>
      <c r="E57" s="14">
        <v>32</v>
      </c>
      <c r="F57" s="12"/>
      <c r="G57" s="14">
        <v>1</v>
      </c>
      <c r="H57" s="12"/>
      <c r="I57" s="14">
        <v>1</v>
      </c>
      <c r="J57" s="12"/>
      <c r="K57" s="14">
        <v>0</v>
      </c>
      <c r="L57" s="4">
        <v>0</v>
      </c>
    </row>
    <row r="58" spans="1:12" x14ac:dyDescent="0.25">
      <c r="A58" s="12"/>
      <c r="B58" s="21" t="s">
        <v>69</v>
      </c>
      <c r="C58" s="12"/>
      <c r="D58" s="12"/>
      <c r="E58" s="22">
        <f>E57/C57</f>
        <v>0.96969696969696972</v>
      </c>
      <c r="F58" s="22"/>
      <c r="G58" s="22">
        <f>G57/C57</f>
        <v>3.0303030303030304E-2</v>
      </c>
      <c r="H58" s="22"/>
      <c r="I58" s="22">
        <f>I57/C57</f>
        <v>3.0303030303030304E-2</v>
      </c>
      <c r="J58" s="12"/>
      <c r="K58" s="22">
        <f>K57/C57</f>
        <v>0</v>
      </c>
      <c r="L58" s="5">
        <f>L57/I9</f>
        <v>0</v>
      </c>
    </row>
    <row r="59" spans="1:12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2" x14ac:dyDescent="0.25">
      <c r="A62" s="12"/>
      <c r="B62" s="12" t="s">
        <v>83</v>
      </c>
      <c r="C62" s="12"/>
      <c r="D62" s="12"/>
      <c r="E62" s="12"/>
      <c r="F62" s="12"/>
      <c r="G62" s="12"/>
      <c r="H62" s="12"/>
      <c r="I62" s="12"/>
      <c r="J62" s="12"/>
      <c r="K62" s="12"/>
    </row>
    <row r="63" spans="1:12" x14ac:dyDescent="0.25">
      <c r="A63" s="12"/>
      <c r="B63" s="12"/>
      <c r="C63" s="12"/>
      <c r="D63" s="12"/>
      <c r="E63" s="12"/>
      <c r="F63" s="12"/>
      <c r="G63" s="12" t="s">
        <v>63</v>
      </c>
      <c r="H63" s="21" t="s">
        <v>69</v>
      </c>
      <c r="I63" s="12"/>
      <c r="J63" s="12"/>
      <c r="K63" s="12"/>
    </row>
    <row r="64" spans="1:12" x14ac:dyDescent="0.25">
      <c r="A64" s="12"/>
      <c r="B64" s="12" t="s">
        <v>84</v>
      </c>
      <c r="C64" s="12"/>
      <c r="D64" s="12"/>
      <c r="E64" s="12"/>
      <c r="F64" s="12"/>
      <c r="G64" s="14">
        <v>3</v>
      </c>
      <c r="H64" s="22">
        <f>G64/H24</f>
        <v>8.8235294117647065E-2</v>
      </c>
      <c r="I64" s="12"/>
      <c r="J64" s="12"/>
      <c r="K64" s="12"/>
    </row>
    <row r="65" spans="1:11" x14ac:dyDescent="0.25">
      <c r="A65" s="12"/>
      <c r="B65" s="12"/>
      <c r="C65" s="12" t="s">
        <v>136</v>
      </c>
      <c r="D65" s="12"/>
      <c r="E65" s="12"/>
      <c r="F65" s="12"/>
      <c r="G65" s="14">
        <v>3</v>
      </c>
      <c r="H65" s="22">
        <f>G65/I9</f>
        <v>8.3333333333333329E-2</v>
      </c>
      <c r="I65" s="12"/>
      <c r="J65" s="12"/>
      <c r="K65" s="12"/>
    </row>
    <row r="66" spans="1:11" x14ac:dyDescent="0.25">
      <c r="A66" s="12"/>
      <c r="B66" s="12" t="s">
        <v>85</v>
      </c>
      <c r="C66" s="12"/>
      <c r="D66" s="12"/>
      <c r="E66" s="12"/>
      <c r="F66" s="12"/>
      <c r="G66" s="14">
        <v>3</v>
      </c>
      <c r="H66" s="22">
        <f>G66/H24</f>
        <v>8.8235294117647065E-2</v>
      </c>
      <c r="I66" s="12"/>
      <c r="J66" s="12"/>
      <c r="K66" s="12"/>
    </row>
    <row r="67" spans="1:11" x14ac:dyDescent="0.25">
      <c r="A67" s="12"/>
      <c r="B67" s="12" t="s">
        <v>86</v>
      </c>
      <c r="C67" s="12"/>
      <c r="D67" s="12"/>
      <c r="E67" s="12"/>
      <c r="F67" s="12"/>
      <c r="G67" s="14">
        <v>3</v>
      </c>
      <c r="H67" s="22">
        <f>G67/H24</f>
        <v>8.8235294117647065E-2</v>
      </c>
      <c r="I67" s="12"/>
      <c r="J67" s="12"/>
      <c r="K67" s="12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x14ac:dyDescent="0.25">
      <c r="A69" s="12"/>
      <c r="B69" s="12"/>
      <c r="C69" s="12" t="s">
        <v>92</v>
      </c>
      <c r="D69" s="12"/>
      <c r="E69" s="12"/>
      <c r="F69" s="12"/>
      <c r="G69" s="12"/>
      <c r="H69" s="12"/>
      <c r="I69" s="12"/>
      <c r="J69" s="12"/>
      <c r="K69" s="12"/>
    </row>
    <row r="70" spans="1:11" x14ac:dyDescent="0.25">
      <c r="A70" s="12"/>
      <c r="B70" s="12"/>
      <c r="C70" s="12"/>
      <c r="D70" s="12" t="s">
        <v>87</v>
      </c>
      <c r="E70" s="12"/>
      <c r="F70" s="12"/>
      <c r="G70" s="12"/>
      <c r="H70" s="12" t="s">
        <v>137</v>
      </c>
      <c r="I70" s="12"/>
      <c r="J70" s="12"/>
      <c r="K70" s="12"/>
    </row>
    <row r="71" spans="1:11" x14ac:dyDescent="0.25">
      <c r="A71" s="12"/>
      <c r="B71" s="12"/>
      <c r="C71" s="12"/>
      <c r="D71" s="15" t="s">
        <v>148</v>
      </c>
      <c r="E71" s="15"/>
      <c r="F71" s="15"/>
      <c r="G71" s="12"/>
      <c r="H71" s="15"/>
      <c r="I71" s="12"/>
      <c r="J71" s="12"/>
      <c r="K71" s="12"/>
    </row>
    <row r="72" spans="1:11" x14ac:dyDescent="0.25">
      <c r="A72" s="12"/>
      <c r="B72" s="12"/>
      <c r="C72" s="12"/>
      <c r="D72" s="23"/>
      <c r="E72" s="23"/>
      <c r="F72" s="23"/>
      <c r="G72" s="12"/>
      <c r="H72" s="23"/>
      <c r="I72" s="12"/>
      <c r="J72" s="12"/>
      <c r="K72" s="12"/>
    </row>
    <row r="73" spans="1:11" x14ac:dyDescent="0.25">
      <c r="A73" s="12"/>
      <c r="B73" s="12"/>
      <c r="C73" s="12"/>
      <c r="D73" s="23"/>
      <c r="E73" s="23"/>
      <c r="F73" s="23"/>
      <c r="G73" s="12"/>
      <c r="H73" s="23"/>
      <c r="I73" s="12"/>
      <c r="J73" s="12"/>
      <c r="K73" s="12"/>
    </row>
    <row r="74" spans="1:11" x14ac:dyDescent="0.25">
      <c r="A74" s="12"/>
      <c r="B74" s="12"/>
      <c r="C74" s="12"/>
      <c r="D74" s="24"/>
      <c r="E74" s="24"/>
      <c r="F74" s="24"/>
      <c r="G74" s="12"/>
      <c r="H74" s="24"/>
      <c r="I74" s="12"/>
      <c r="J74" s="12"/>
      <c r="K74" s="12"/>
    </row>
    <row r="75" spans="1:11" x14ac:dyDescent="0.25">
      <c r="A75" s="12"/>
      <c r="B75" s="12"/>
      <c r="C75" s="12"/>
      <c r="D75" s="24"/>
      <c r="E75" s="24"/>
      <c r="F75" s="24"/>
      <c r="G75" s="12"/>
      <c r="H75" s="24"/>
      <c r="I75" s="12"/>
      <c r="J75" s="12"/>
      <c r="K75" s="12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x14ac:dyDescent="0.25">
      <c r="A77" s="12"/>
      <c r="B77" s="12" t="s">
        <v>90</v>
      </c>
      <c r="C77" s="12"/>
      <c r="D77" s="12"/>
      <c r="E77" s="12"/>
      <c r="F77" s="12"/>
      <c r="G77" s="14">
        <v>11</v>
      </c>
      <c r="H77" s="22">
        <f>G77/H24</f>
        <v>0.3235294117647059</v>
      </c>
      <c r="I77" s="12"/>
      <c r="J77" s="12"/>
      <c r="K77" s="12"/>
    </row>
    <row r="78" spans="1:11" x14ac:dyDescent="0.25">
      <c r="A78" s="12"/>
      <c r="B78" s="12"/>
      <c r="C78" s="12" t="s">
        <v>91</v>
      </c>
      <c r="D78" s="12"/>
      <c r="E78" s="12"/>
      <c r="F78" s="12"/>
      <c r="G78" s="12"/>
      <c r="H78" s="22"/>
      <c r="I78" s="12"/>
      <c r="J78" s="12"/>
      <c r="K78" s="12"/>
    </row>
    <row r="79" spans="1:11" x14ac:dyDescent="0.25">
      <c r="A79" s="12"/>
      <c r="B79" s="12"/>
      <c r="C79" s="12"/>
      <c r="D79" s="12"/>
      <c r="E79" s="12"/>
      <c r="F79" s="12"/>
      <c r="G79" s="12"/>
      <c r="H79" s="22"/>
      <c r="I79" s="12"/>
      <c r="J79" s="12"/>
      <c r="K79" s="12"/>
    </row>
    <row r="80" spans="1:11" x14ac:dyDescent="0.25">
      <c r="A80" s="12"/>
      <c r="B80" s="12" t="s">
        <v>138</v>
      </c>
      <c r="C80" s="12"/>
      <c r="D80" s="12"/>
      <c r="E80" s="12"/>
      <c r="F80" s="12"/>
      <c r="G80" s="12"/>
      <c r="H80" s="22"/>
      <c r="I80" s="14">
        <v>0</v>
      </c>
      <c r="J80" s="12"/>
      <c r="K80" s="12"/>
    </row>
    <row r="81" spans="1:1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x14ac:dyDescent="0.25">
      <c r="A92" s="12"/>
      <c r="B92" s="12"/>
      <c r="C92" s="12" t="s">
        <v>88</v>
      </c>
      <c r="D92" s="12"/>
      <c r="E92" s="12"/>
      <c r="F92" s="12"/>
      <c r="G92" s="14">
        <v>0</v>
      </c>
      <c r="H92" s="12"/>
      <c r="I92" s="12"/>
      <c r="J92" s="12"/>
      <c r="K92" s="12"/>
    </row>
    <row r="93" spans="1:11" x14ac:dyDescent="0.25">
      <c r="A93" s="12"/>
      <c r="B93" s="12"/>
      <c r="C93" s="12" t="s">
        <v>89</v>
      </c>
      <c r="D93" s="12"/>
      <c r="E93" s="12"/>
      <c r="F93" s="12"/>
      <c r="G93" s="14">
        <v>0</v>
      </c>
      <c r="H93" s="12"/>
      <c r="I93" s="12"/>
      <c r="J93" s="12"/>
      <c r="K93" s="12"/>
    </row>
    <row r="94" spans="1:1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x14ac:dyDescent="0.25">
      <c r="A97" s="12"/>
      <c r="B97" s="12" t="s">
        <v>93</v>
      </c>
      <c r="C97" s="12"/>
      <c r="D97" s="12"/>
      <c r="E97" s="12"/>
      <c r="F97" s="12"/>
      <c r="G97" s="12"/>
      <c r="H97" s="12"/>
      <c r="I97" s="12"/>
      <c r="J97" s="12"/>
      <c r="K97" s="12"/>
    </row>
    <row r="98" spans="1:1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x14ac:dyDescent="0.25">
      <c r="A100" s="12"/>
      <c r="B100" s="19" t="s">
        <v>94</v>
      </c>
      <c r="C100" s="19"/>
      <c r="D100" s="19"/>
      <c r="E100" s="12"/>
      <c r="F100" s="12" t="s">
        <v>95</v>
      </c>
      <c r="G100" s="12"/>
      <c r="H100" s="25">
        <v>42284</v>
      </c>
      <c r="I100" s="12"/>
      <c r="J100" s="12"/>
      <c r="K100" s="12"/>
    </row>
    <row r="101" spans="1:11" x14ac:dyDescent="0.25">
      <c r="A101" s="12"/>
      <c r="B101" s="12"/>
      <c r="C101" s="12"/>
      <c r="D101" s="12"/>
      <c r="E101" s="12"/>
      <c r="F101" s="12" t="s">
        <v>96</v>
      </c>
      <c r="G101" s="12"/>
      <c r="H101" s="12"/>
      <c r="I101" s="12"/>
      <c r="J101" s="12"/>
      <c r="K101" s="14">
        <v>34</v>
      </c>
    </row>
    <row r="102" spans="1:1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x14ac:dyDescent="0.25">
      <c r="A104" s="12"/>
      <c r="B104" s="12"/>
      <c r="C104" s="12"/>
      <c r="D104" s="12"/>
      <c r="E104" s="12"/>
      <c r="F104" s="12"/>
      <c r="G104" s="21" t="s">
        <v>98</v>
      </c>
      <c r="H104" s="21" t="s">
        <v>69</v>
      </c>
      <c r="I104" s="12"/>
      <c r="J104" s="12"/>
      <c r="K104" s="12"/>
    </row>
    <row r="105" spans="1:11" x14ac:dyDescent="0.25">
      <c r="A105" s="12"/>
      <c r="B105" s="12"/>
      <c r="C105" s="12" t="s">
        <v>97</v>
      </c>
      <c r="D105" s="12"/>
      <c r="E105" s="12"/>
      <c r="F105" s="12"/>
      <c r="G105" s="48">
        <v>34</v>
      </c>
      <c r="H105" s="49">
        <f>G105/K101</f>
        <v>1</v>
      </c>
      <c r="I105" s="12"/>
      <c r="J105" s="12"/>
      <c r="K105" s="12"/>
    </row>
    <row r="106" spans="1:11" x14ac:dyDescent="0.25">
      <c r="A106" s="12"/>
      <c r="B106" s="12"/>
      <c r="C106" s="12" t="s">
        <v>99</v>
      </c>
      <c r="D106" s="12"/>
      <c r="E106" s="12"/>
      <c r="F106" s="12"/>
      <c r="G106" s="48">
        <v>32</v>
      </c>
      <c r="H106" s="49">
        <f>G106/K101</f>
        <v>0.94117647058823528</v>
      </c>
      <c r="I106" s="12"/>
      <c r="J106" s="12"/>
      <c r="K106" s="12"/>
    </row>
    <row r="107" spans="1:11" x14ac:dyDescent="0.25">
      <c r="A107" s="12"/>
      <c r="B107" s="12"/>
      <c r="C107" s="12" t="s">
        <v>100</v>
      </c>
      <c r="D107" s="12"/>
      <c r="E107" s="12"/>
      <c r="F107" s="12"/>
      <c r="G107" s="48">
        <v>32</v>
      </c>
      <c r="H107" s="49">
        <f>G107/K101</f>
        <v>0.94117647058823528</v>
      </c>
      <c r="I107" s="12"/>
      <c r="J107" s="12"/>
      <c r="K107" s="12"/>
    </row>
    <row r="108" spans="1:11" x14ac:dyDescent="0.25">
      <c r="A108" s="12"/>
      <c r="B108" s="12"/>
      <c r="C108" s="12" t="s">
        <v>101</v>
      </c>
      <c r="D108" s="12"/>
      <c r="E108" s="12"/>
      <c r="F108" s="12"/>
      <c r="G108" s="48">
        <v>34</v>
      </c>
      <c r="H108" s="49">
        <f>G108/K101</f>
        <v>1</v>
      </c>
      <c r="I108" s="12"/>
      <c r="J108" s="12"/>
      <c r="K108" s="12"/>
    </row>
    <row r="109" spans="1:11" x14ac:dyDescent="0.25">
      <c r="A109" s="12"/>
      <c r="B109" s="12"/>
      <c r="C109" s="12"/>
      <c r="D109" s="12"/>
      <c r="E109" s="12"/>
      <c r="F109" s="12"/>
      <c r="G109" s="50"/>
      <c r="H109" s="50"/>
      <c r="I109" s="12"/>
      <c r="J109" s="12"/>
      <c r="K109" s="12"/>
    </row>
    <row r="110" spans="1:11" x14ac:dyDescent="0.25">
      <c r="A110" s="12"/>
      <c r="B110" s="12"/>
      <c r="C110" s="12"/>
      <c r="D110" s="12"/>
      <c r="E110" s="12"/>
      <c r="F110" s="12"/>
      <c r="G110" s="50"/>
      <c r="H110" s="50"/>
      <c r="I110" s="12"/>
      <c r="J110" s="12"/>
      <c r="K110" s="12"/>
    </row>
    <row r="111" spans="1:11" x14ac:dyDescent="0.25">
      <c r="A111" s="12"/>
      <c r="B111" s="12"/>
      <c r="C111" s="12"/>
      <c r="D111" s="12"/>
      <c r="E111" s="12"/>
      <c r="F111" s="12"/>
      <c r="G111" s="50"/>
      <c r="H111" s="50"/>
      <c r="I111" s="12"/>
      <c r="J111" s="12"/>
      <c r="K111" s="12"/>
    </row>
    <row r="112" spans="1:11" x14ac:dyDescent="0.25">
      <c r="A112" s="12"/>
      <c r="B112" s="19" t="s">
        <v>102</v>
      </c>
      <c r="C112" s="19"/>
      <c r="D112" s="19"/>
      <c r="E112" s="12"/>
      <c r="F112" s="12" t="s">
        <v>103</v>
      </c>
      <c r="G112" s="50"/>
      <c r="H112" s="51">
        <v>42329</v>
      </c>
      <c r="I112" s="12"/>
      <c r="J112" s="12"/>
      <c r="K112" s="12"/>
    </row>
    <row r="113" spans="1:11" x14ac:dyDescent="0.25">
      <c r="A113" s="12"/>
      <c r="B113" s="12"/>
      <c r="C113" s="12"/>
      <c r="D113" s="12"/>
      <c r="E113" s="12"/>
      <c r="F113" s="12" t="s">
        <v>104</v>
      </c>
      <c r="G113" s="50"/>
      <c r="H113" s="50"/>
      <c r="I113" s="12"/>
      <c r="J113" s="12"/>
      <c r="K113" s="14">
        <v>34</v>
      </c>
    </row>
    <row r="114" spans="1:11" x14ac:dyDescent="0.25">
      <c r="A114" s="12"/>
      <c r="B114" s="12"/>
      <c r="C114" s="12"/>
      <c r="D114" s="12"/>
      <c r="E114" s="12"/>
      <c r="F114" s="12"/>
      <c r="G114" s="50"/>
      <c r="H114" s="50"/>
      <c r="I114" s="12"/>
      <c r="J114" s="12"/>
      <c r="K114" s="12"/>
    </row>
    <row r="115" spans="1:11" x14ac:dyDescent="0.25">
      <c r="A115" s="12"/>
      <c r="B115" s="12"/>
      <c r="C115" s="12"/>
      <c r="D115" s="12"/>
      <c r="E115" s="12"/>
      <c r="F115" s="12"/>
      <c r="G115" s="50"/>
      <c r="H115" s="50"/>
      <c r="I115" s="12"/>
      <c r="J115" s="12"/>
      <c r="K115" s="12"/>
    </row>
    <row r="116" spans="1:11" x14ac:dyDescent="0.25">
      <c r="A116" s="12"/>
      <c r="B116" s="12"/>
      <c r="C116" s="12"/>
      <c r="D116" s="12"/>
      <c r="E116" s="12"/>
      <c r="F116" s="12"/>
      <c r="G116" s="50" t="s">
        <v>98</v>
      </c>
      <c r="H116" s="50" t="s">
        <v>69</v>
      </c>
      <c r="I116" s="12"/>
      <c r="J116" s="12"/>
      <c r="K116" s="12"/>
    </row>
    <row r="117" spans="1:11" x14ac:dyDescent="0.25">
      <c r="A117" s="12"/>
      <c r="B117" s="12"/>
      <c r="C117" s="12" t="s">
        <v>105</v>
      </c>
      <c r="D117" s="12"/>
      <c r="E117" s="12"/>
      <c r="F117" s="12"/>
      <c r="G117" s="48">
        <v>34</v>
      </c>
      <c r="H117" s="49">
        <f>G117/K113</f>
        <v>1</v>
      </c>
      <c r="I117" s="12"/>
      <c r="J117" s="12"/>
      <c r="K117" s="12"/>
    </row>
    <row r="118" spans="1:11" x14ac:dyDescent="0.25">
      <c r="A118" s="12"/>
      <c r="B118" s="12"/>
      <c r="C118" s="12" t="s">
        <v>106</v>
      </c>
      <c r="D118" s="12"/>
      <c r="E118" s="12"/>
      <c r="F118" s="12"/>
      <c r="G118" s="48">
        <v>3</v>
      </c>
      <c r="H118" s="49">
        <f>G118/K113</f>
        <v>8.8235294117647065E-2</v>
      </c>
      <c r="I118" s="12"/>
      <c r="J118" s="12"/>
      <c r="K118" s="12"/>
    </row>
    <row r="119" spans="1:11" x14ac:dyDescent="0.25">
      <c r="A119" s="12"/>
      <c r="B119" s="12"/>
      <c r="C119" s="12" t="s">
        <v>107</v>
      </c>
      <c r="D119" s="12"/>
      <c r="E119" s="12"/>
      <c r="F119" s="12"/>
      <c r="G119" s="48">
        <v>1</v>
      </c>
      <c r="H119" s="49">
        <f>G119/K113</f>
        <v>2.9411764705882353E-2</v>
      </c>
      <c r="I119" s="12"/>
      <c r="J119" s="12"/>
      <c r="K119" s="12"/>
    </row>
    <row r="120" spans="1:11" x14ac:dyDescent="0.25">
      <c r="A120" s="12"/>
      <c r="B120" s="12"/>
      <c r="C120" s="12" t="s">
        <v>108</v>
      </c>
      <c r="D120" s="12"/>
      <c r="E120" s="12"/>
      <c r="F120" s="12"/>
      <c r="G120" s="48">
        <v>7</v>
      </c>
      <c r="H120" s="49">
        <f>G120/K113</f>
        <v>0.20588235294117646</v>
      </c>
      <c r="I120" s="12"/>
      <c r="J120" s="12"/>
      <c r="K120" s="12"/>
    </row>
    <row r="121" spans="1:11" x14ac:dyDescent="0.25">
      <c r="A121" s="12"/>
      <c r="B121" s="12"/>
      <c r="C121" s="12" t="s">
        <v>109</v>
      </c>
      <c r="D121" s="12"/>
      <c r="E121" s="12"/>
      <c r="F121" s="12"/>
      <c r="G121" s="48">
        <v>34</v>
      </c>
      <c r="H121" s="49">
        <f>G121/K113</f>
        <v>1</v>
      </c>
      <c r="I121" s="12"/>
      <c r="J121" s="12"/>
      <c r="K121" s="12"/>
    </row>
    <row r="122" spans="1:11" x14ac:dyDescent="0.25">
      <c r="A122" s="12"/>
      <c r="B122" s="12"/>
      <c r="C122" s="12" t="s">
        <v>110</v>
      </c>
      <c r="D122" s="12"/>
      <c r="E122" s="12"/>
      <c r="F122" s="12"/>
      <c r="G122" s="48">
        <v>4</v>
      </c>
      <c r="H122" s="49">
        <f>G122/K113</f>
        <v>0.11764705882352941</v>
      </c>
      <c r="I122" s="12"/>
      <c r="J122" s="12"/>
      <c r="K122" s="12"/>
    </row>
    <row r="123" spans="1:11" x14ac:dyDescent="0.25">
      <c r="A123" s="12"/>
      <c r="B123" s="12"/>
      <c r="C123" s="12" t="s">
        <v>111</v>
      </c>
      <c r="D123" s="12"/>
      <c r="E123" s="12"/>
      <c r="F123" s="12"/>
      <c r="G123" s="48">
        <v>1</v>
      </c>
      <c r="H123" s="49">
        <f>G123/K113</f>
        <v>2.9411764705882353E-2</v>
      </c>
      <c r="I123" s="12"/>
      <c r="J123" s="12"/>
      <c r="K123" s="12"/>
    </row>
    <row r="124" spans="1:11" x14ac:dyDescent="0.25">
      <c r="A124" s="12"/>
      <c r="B124" s="12"/>
      <c r="C124" s="12"/>
      <c r="D124" s="12"/>
      <c r="E124" s="12"/>
      <c r="F124" s="12"/>
      <c r="G124" s="12"/>
      <c r="H124" s="22"/>
      <c r="I124" s="12"/>
      <c r="J124" s="12"/>
      <c r="K124" s="12"/>
    </row>
    <row r="125" spans="1:1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x14ac:dyDescent="0.25">
      <c r="A131" s="12"/>
      <c r="B131" s="12" t="s">
        <v>120</v>
      </c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x14ac:dyDescent="0.25">
      <c r="A134" s="12"/>
      <c r="B134" s="12"/>
      <c r="C134" s="12"/>
      <c r="D134" s="12"/>
      <c r="E134" s="12"/>
      <c r="F134" s="12"/>
      <c r="G134" s="12" t="s">
        <v>115</v>
      </c>
      <c r="H134" s="12"/>
      <c r="I134" s="12"/>
      <c r="J134" s="12"/>
      <c r="K134" s="12"/>
    </row>
    <row r="135" spans="1:11" x14ac:dyDescent="0.25">
      <c r="A135" s="12"/>
      <c r="B135" s="12"/>
      <c r="C135" s="12" t="s">
        <v>191</v>
      </c>
      <c r="D135" s="12"/>
      <c r="E135" s="12"/>
      <c r="F135" s="12"/>
      <c r="G135" s="25">
        <v>42296</v>
      </c>
      <c r="H135" s="12"/>
      <c r="I135" s="12"/>
      <c r="J135" s="12"/>
      <c r="K135" s="12"/>
    </row>
    <row r="136" spans="1:11" x14ac:dyDescent="0.25">
      <c r="A136" s="12"/>
      <c r="B136" s="12"/>
      <c r="C136" s="12"/>
      <c r="D136" s="18" t="s">
        <v>121</v>
      </c>
      <c r="E136" s="12"/>
      <c r="F136" s="12"/>
      <c r="G136" s="26">
        <v>42331</v>
      </c>
      <c r="H136" s="12"/>
      <c r="I136" s="12"/>
      <c r="J136" s="12"/>
      <c r="K136" s="12"/>
    </row>
    <row r="137" spans="1:11" x14ac:dyDescent="0.25">
      <c r="A137" s="12"/>
      <c r="B137" s="12"/>
      <c r="C137" s="12"/>
      <c r="D137" s="18"/>
      <c r="E137" s="12"/>
      <c r="F137" s="12"/>
      <c r="G137" s="12"/>
      <c r="H137" s="12"/>
      <c r="I137" s="12"/>
      <c r="J137" s="12"/>
      <c r="K137" s="12"/>
    </row>
    <row r="138" spans="1:11" x14ac:dyDescent="0.25">
      <c r="A138" s="12"/>
      <c r="B138" s="12"/>
      <c r="C138" s="12"/>
      <c r="D138" s="18"/>
      <c r="E138" s="12"/>
      <c r="F138" s="12"/>
      <c r="G138" s="12"/>
      <c r="H138" s="12"/>
      <c r="I138" s="12"/>
      <c r="J138" s="12"/>
      <c r="K138" s="12"/>
    </row>
    <row r="139" spans="1:1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x14ac:dyDescent="0.25">
      <c r="A140" s="12"/>
      <c r="B140" s="12"/>
      <c r="C140" s="12"/>
      <c r="D140" s="12"/>
      <c r="E140" s="12"/>
      <c r="F140" s="12" t="s">
        <v>114</v>
      </c>
      <c r="G140" s="12" t="s">
        <v>115</v>
      </c>
      <c r="H140" s="12" t="s">
        <v>116</v>
      </c>
      <c r="I140" s="12" t="s">
        <v>117</v>
      </c>
      <c r="J140" s="12"/>
      <c r="K140" s="12"/>
    </row>
    <row r="141" spans="1:11" ht="25.5" x14ac:dyDescent="0.25">
      <c r="A141" s="12"/>
      <c r="B141" s="12"/>
      <c r="C141" s="12" t="s">
        <v>192</v>
      </c>
      <c r="D141" s="12"/>
      <c r="E141" s="12"/>
      <c r="F141" s="27" t="s">
        <v>177</v>
      </c>
      <c r="G141" s="28">
        <v>42278</v>
      </c>
      <c r="H141" s="27" t="s">
        <v>178</v>
      </c>
      <c r="I141" s="27" t="s">
        <v>179</v>
      </c>
      <c r="J141" s="12"/>
      <c r="K141" s="12"/>
    </row>
    <row r="142" spans="1:11" ht="25.5" x14ac:dyDescent="0.25">
      <c r="A142" s="12"/>
      <c r="B142" s="12"/>
      <c r="C142" s="12"/>
      <c r="D142" s="12"/>
      <c r="E142" s="12"/>
      <c r="F142" s="27" t="s">
        <v>180</v>
      </c>
      <c r="G142" s="28">
        <v>42313</v>
      </c>
      <c r="H142" s="27" t="s">
        <v>178</v>
      </c>
      <c r="I142" s="27" t="s">
        <v>181</v>
      </c>
      <c r="J142" s="12"/>
      <c r="K142" s="12"/>
    </row>
    <row r="143" spans="1:11" x14ac:dyDescent="0.25">
      <c r="A143" s="12"/>
      <c r="B143" s="12"/>
      <c r="C143" s="12"/>
      <c r="D143" s="12"/>
      <c r="E143" s="12"/>
      <c r="F143" s="14"/>
      <c r="G143" s="14"/>
      <c r="H143" s="14"/>
      <c r="I143" s="14"/>
      <c r="J143" s="12"/>
      <c r="K143" s="12"/>
    </row>
    <row r="144" spans="1:1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x14ac:dyDescent="0.25">
      <c r="A148" s="12"/>
      <c r="B148" s="12"/>
      <c r="C148" s="12" t="s">
        <v>118</v>
      </c>
      <c r="D148" s="12"/>
      <c r="E148" s="12"/>
      <c r="F148" s="12" t="s">
        <v>114</v>
      </c>
      <c r="G148" s="12" t="s">
        <v>115</v>
      </c>
      <c r="H148" s="12" t="s">
        <v>116</v>
      </c>
      <c r="I148" s="12" t="s">
        <v>117</v>
      </c>
      <c r="J148" s="12"/>
      <c r="K148" s="12"/>
    </row>
    <row r="149" spans="1:11" ht="108.75" customHeight="1" x14ac:dyDescent="0.25">
      <c r="A149" s="12"/>
      <c r="B149" s="12"/>
      <c r="C149" s="12"/>
      <c r="D149" s="12"/>
      <c r="E149" s="52" t="s">
        <v>185</v>
      </c>
      <c r="F149" s="52"/>
      <c r="G149" s="29" t="s">
        <v>182</v>
      </c>
      <c r="H149" s="29" t="s">
        <v>184</v>
      </c>
      <c r="I149" s="29" t="s">
        <v>183</v>
      </c>
      <c r="J149" s="12"/>
      <c r="K149" s="12"/>
    </row>
    <row r="150" spans="1:11" ht="28.5" customHeight="1" x14ac:dyDescent="0.25">
      <c r="A150" s="12"/>
      <c r="B150" s="12"/>
      <c r="C150" s="12"/>
      <c r="D150" s="12"/>
      <c r="E150" s="53" t="s">
        <v>186</v>
      </c>
      <c r="F150" s="53"/>
      <c r="G150" s="30">
        <v>42321</v>
      </c>
      <c r="H150" s="29" t="s">
        <v>187</v>
      </c>
      <c r="I150" s="29" t="s">
        <v>188</v>
      </c>
      <c r="J150" s="12"/>
      <c r="K150" s="12"/>
    </row>
    <row r="151" spans="1:11" ht="43.5" customHeight="1" x14ac:dyDescent="0.25">
      <c r="A151" s="12"/>
      <c r="B151" s="12"/>
      <c r="C151" s="12"/>
      <c r="D151" s="12"/>
      <c r="E151" s="54"/>
      <c r="F151" s="54"/>
      <c r="G151" s="31"/>
      <c r="H151" s="32"/>
      <c r="I151" s="29"/>
      <c r="J151" s="12"/>
      <c r="K151" s="12"/>
    </row>
    <row r="152" spans="1:11" ht="42.75" customHeight="1" x14ac:dyDescent="0.25">
      <c r="A152" s="12"/>
      <c r="B152" s="12"/>
      <c r="C152" s="12"/>
      <c r="D152" s="12"/>
      <c r="E152" s="53"/>
      <c r="F152" s="53"/>
      <c r="G152" s="33"/>
      <c r="H152" s="34"/>
      <c r="I152" s="35"/>
      <c r="J152" s="12"/>
      <c r="K152" s="12"/>
    </row>
    <row r="153" spans="1:1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x14ac:dyDescent="0.25">
      <c r="A154" s="12"/>
      <c r="B154" s="12"/>
      <c r="C154" s="12" t="s">
        <v>119</v>
      </c>
      <c r="D154" s="12"/>
      <c r="E154" s="12"/>
      <c r="F154" s="12"/>
      <c r="G154" s="25">
        <v>42270</v>
      </c>
      <c r="H154" s="12"/>
      <c r="I154" s="12"/>
      <c r="J154" s="12"/>
      <c r="K154" s="12"/>
    </row>
    <row r="155" spans="1:1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x14ac:dyDescent="0.25">
      <c r="A156" s="12"/>
      <c r="B156" s="12"/>
      <c r="C156" s="12" t="s">
        <v>113</v>
      </c>
      <c r="D156" s="12"/>
      <c r="E156" s="12"/>
      <c r="F156" s="12"/>
      <c r="G156" s="25">
        <v>42284</v>
      </c>
      <c r="H156" s="12"/>
      <c r="I156" s="12"/>
      <c r="J156" s="12"/>
      <c r="K156" s="12"/>
    </row>
    <row r="157" spans="1:1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x14ac:dyDescent="0.25">
      <c r="A164" s="12"/>
      <c r="B164" s="12" t="s">
        <v>112</v>
      </c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25">
      <c r="A198" s="12"/>
      <c r="B198" s="12" t="s">
        <v>139</v>
      </c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25">
      <c r="A201" s="12"/>
      <c r="B201" s="12" t="s">
        <v>140</v>
      </c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25">
      <c r="A202" s="12"/>
      <c r="B202" s="12"/>
      <c r="C202" s="12" t="s">
        <v>143</v>
      </c>
      <c r="D202" s="12"/>
      <c r="E202" s="12"/>
      <c r="F202" s="14">
        <v>0</v>
      </c>
      <c r="G202" s="14"/>
      <c r="H202" s="14"/>
      <c r="I202" s="14"/>
      <c r="J202" s="14"/>
      <c r="K202" s="14"/>
    </row>
    <row r="203" spans="1:11" x14ac:dyDescent="0.25">
      <c r="A203" s="12"/>
      <c r="B203" s="12"/>
      <c r="C203" s="12" t="s">
        <v>144</v>
      </c>
      <c r="D203" s="12"/>
      <c r="E203" s="12"/>
      <c r="F203" s="14">
        <v>0</v>
      </c>
      <c r="G203" s="14"/>
      <c r="H203" s="14"/>
      <c r="I203" s="14"/>
      <c r="J203" s="14"/>
      <c r="K203" s="14"/>
    </row>
    <row r="204" spans="1:1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x14ac:dyDescent="0.25">
      <c r="A207" s="12"/>
      <c r="B207" s="12" t="s">
        <v>141</v>
      </c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x14ac:dyDescent="0.25">
      <c r="A208" s="12"/>
      <c r="B208" s="12"/>
      <c r="C208" s="12" t="s">
        <v>145</v>
      </c>
      <c r="D208" s="12"/>
      <c r="E208" s="12"/>
      <c r="F208" s="14">
        <v>1</v>
      </c>
      <c r="G208" s="14"/>
      <c r="H208" s="14"/>
      <c r="I208" s="14"/>
      <c r="J208" s="14"/>
      <c r="K208" s="14"/>
    </row>
    <row r="209" spans="1:11" x14ac:dyDescent="0.25">
      <c r="A209" s="12"/>
      <c r="B209" s="12"/>
      <c r="C209" s="12" t="s">
        <v>146</v>
      </c>
      <c r="D209" s="12"/>
      <c r="E209" s="12"/>
      <c r="F209" s="14">
        <v>0</v>
      </c>
      <c r="G209" s="14"/>
      <c r="H209" s="14"/>
      <c r="I209" s="14"/>
      <c r="J209" s="14"/>
      <c r="K209" s="14"/>
    </row>
    <row r="210" spans="1:1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x14ac:dyDescent="0.25">
      <c r="A213" s="12"/>
      <c r="B213" s="12" t="s">
        <v>142</v>
      </c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x14ac:dyDescent="0.25">
      <c r="A215" s="12"/>
      <c r="B215" s="12"/>
      <c r="C215" s="12" t="s">
        <v>147</v>
      </c>
      <c r="D215" s="12"/>
      <c r="E215" s="12"/>
      <c r="F215" s="12"/>
      <c r="G215" s="14">
        <v>0</v>
      </c>
      <c r="H215" s="14"/>
      <c r="I215" s="14"/>
      <c r="J215" s="14"/>
      <c r="K215" s="14"/>
    </row>
    <row r="216" spans="1:1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x14ac:dyDescent="0.25">
      <c r="A217" s="12"/>
      <c r="B217" s="12" t="s">
        <v>122</v>
      </c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x14ac:dyDescent="0.25">
      <c r="A218" s="12"/>
      <c r="B218" s="18" t="s">
        <v>123</v>
      </c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s="3" customFormat="1" ht="39" x14ac:dyDescent="0.25">
      <c r="A221" s="20"/>
      <c r="B221" s="20" t="s">
        <v>124</v>
      </c>
      <c r="C221" s="20" t="s">
        <v>125</v>
      </c>
      <c r="D221" s="20" t="s">
        <v>130</v>
      </c>
      <c r="E221" s="20" t="s">
        <v>126</v>
      </c>
      <c r="F221" s="20" t="s">
        <v>131</v>
      </c>
      <c r="G221" s="20" t="s">
        <v>126</v>
      </c>
      <c r="H221" s="20" t="s">
        <v>127</v>
      </c>
      <c r="I221" s="20" t="s">
        <v>126</v>
      </c>
      <c r="J221" s="20" t="s">
        <v>128</v>
      </c>
      <c r="K221" s="20" t="s">
        <v>129</v>
      </c>
    </row>
    <row r="222" spans="1:11" x14ac:dyDescent="0.25">
      <c r="A222" s="12"/>
      <c r="B222" s="36" t="s">
        <v>149</v>
      </c>
      <c r="C222" s="37">
        <f>SUM(C223:C227)</f>
        <v>161675.51</v>
      </c>
      <c r="D222" s="37">
        <f>SUM(D223:D227)</f>
        <v>47437.21</v>
      </c>
      <c r="E222" s="38">
        <f>D222/C222</f>
        <v>0.29340999140809881</v>
      </c>
      <c r="F222" s="37">
        <f>SUM(F223:F227)</f>
        <v>55343.411666666667</v>
      </c>
      <c r="G222" s="39">
        <f t="shared" ref="G222:G227" si="0">(F222+D222)/C222</f>
        <v>0.63572164805088083</v>
      </c>
      <c r="H222" s="37"/>
      <c r="I222" s="37"/>
      <c r="J222" s="37"/>
      <c r="K222" s="37"/>
    </row>
    <row r="223" spans="1:11" x14ac:dyDescent="0.25">
      <c r="A223" s="12"/>
      <c r="B223" s="12" t="s">
        <v>150</v>
      </c>
      <c r="C223" s="40">
        <v>17500</v>
      </c>
      <c r="D223" s="40">
        <f>35000/2/4</f>
        <v>4375</v>
      </c>
      <c r="E223" s="38">
        <f>D223/C223</f>
        <v>0.25</v>
      </c>
      <c r="F223" s="40">
        <f>D223/6*7</f>
        <v>5104.1666666666661</v>
      </c>
      <c r="G223" s="39">
        <f t="shared" si="0"/>
        <v>0.54166666666666663</v>
      </c>
      <c r="H223" s="12"/>
      <c r="I223" s="38"/>
      <c r="J223" s="12"/>
      <c r="K223" s="38"/>
    </row>
    <row r="224" spans="1:11" x14ac:dyDescent="0.25">
      <c r="A224" s="12"/>
      <c r="B224" s="12" t="s">
        <v>151</v>
      </c>
      <c r="C224" s="40">
        <v>17500</v>
      </c>
      <c r="D224" s="40">
        <f>40000/4*0.5</f>
        <v>5000</v>
      </c>
      <c r="E224" s="38">
        <f t="shared" ref="E224:E227" si="1">D224/C224</f>
        <v>0.2857142857142857</v>
      </c>
      <c r="F224" s="40">
        <f>D224/6*7</f>
        <v>5833.3333333333339</v>
      </c>
      <c r="G224" s="39">
        <f t="shared" si="0"/>
        <v>0.61904761904761907</v>
      </c>
      <c r="H224" s="12"/>
      <c r="I224" s="38"/>
      <c r="J224" s="12"/>
      <c r="K224" s="38"/>
    </row>
    <row r="225" spans="1:12" x14ac:dyDescent="0.25">
      <c r="A225" s="12"/>
      <c r="B225" s="12" t="s">
        <v>152</v>
      </c>
      <c r="C225" s="40">
        <v>20000</v>
      </c>
      <c r="D225" s="40">
        <f>50000*0.4/4</f>
        <v>5000</v>
      </c>
      <c r="E225" s="38">
        <f t="shared" si="1"/>
        <v>0.25</v>
      </c>
      <c r="F225" s="40">
        <f>D225/6*7</f>
        <v>5833.3333333333339</v>
      </c>
      <c r="G225" s="39">
        <f t="shared" si="0"/>
        <v>0.54166666666666674</v>
      </c>
      <c r="H225" s="12"/>
      <c r="I225" s="38"/>
      <c r="J225" s="12"/>
      <c r="K225" s="38"/>
    </row>
    <row r="226" spans="1:12" x14ac:dyDescent="0.25">
      <c r="A226" s="12"/>
      <c r="B226" s="12" t="s">
        <v>153</v>
      </c>
      <c r="C226" s="40">
        <v>102000</v>
      </c>
      <c r="D226" s="40">
        <f>+(35280+32727+31439+28582)/4</f>
        <v>32007</v>
      </c>
      <c r="E226" s="38">
        <f t="shared" si="1"/>
        <v>0.31379411764705883</v>
      </c>
      <c r="F226" s="40">
        <f>D226/6*7</f>
        <v>37341.5</v>
      </c>
      <c r="G226" s="39">
        <f t="shared" si="0"/>
        <v>0.67988725490196078</v>
      </c>
      <c r="H226" s="12"/>
      <c r="I226" s="38"/>
      <c r="J226" s="12"/>
      <c r="K226" s="38"/>
    </row>
    <row r="227" spans="1:12" x14ac:dyDescent="0.25">
      <c r="A227" s="12"/>
      <c r="B227" s="12" t="s">
        <v>154</v>
      </c>
      <c r="C227" s="40">
        <v>4675.51</v>
      </c>
      <c r="D227" s="40">
        <f>8117*0.13</f>
        <v>1055.21</v>
      </c>
      <c r="E227" s="38">
        <f t="shared" si="1"/>
        <v>0.22568874839322342</v>
      </c>
      <c r="F227" s="40">
        <f>D227/6*7</f>
        <v>1231.0783333333334</v>
      </c>
      <c r="G227" s="39">
        <f t="shared" si="0"/>
        <v>0.48899228818531737</v>
      </c>
      <c r="H227" s="12"/>
      <c r="I227" s="38"/>
      <c r="J227" s="12"/>
      <c r="K227" s="38"/>
    </row>
    <row r="228" spans="1:12" x14ac:dyDescent="0.25">
      <c r="A228" s="12"/>
      <c r="B228" s="12"/>
      <c r="C228" s="40"/>
      <c r="D228" s="40"/>
      <c r="E228" s="38"/>
      <c r="F228" s="12"/>
      <c r="G228" s="39"/>
      <c r="H228" s="12"/>
      <c r="I228" s="38"/>
      <c r="J228" s="12"/>
      <c r="K228" s="38"/>
    </row>
    <row r="229" spans="1:12" x14ac:dyDescent="0.25">
      <c r="A229" s="12"/>
      <c r="B229" s="36" t="s">
        <v>161</v>
      </c>
      <c r="C229" s="37">
        <f>SUM(C230:C236)</f>
        <v>57898.420000000006</v>
      </c>
      <c r="D229" s="37">
        <f>SUM(D230:D236)</f>
        <v>15822.695585000003</v>
      </c>
      <c r="E229" s="38">
        <f t="shared" ref="E229:E236" si="2">D229/C229</f>
        <v>0.27328371974572019</v>
      </c>
      <c r="F229" s="37">
        <f>SUM(F230:F236)</f>
        <v>16680.518465833335</v>
      </c>
      <c r="G229" s="39">
        <f>(F229+D229)/C229</f>
        <v>0.56138343759351872</v>
      </c>
      <c r="H229" s="37"/>
      <c r="I229" s="39"/>
      <c r="J229" s="37"/>
      <c r="K229" s="39"/>
    </row>
    <row r="230" spans="1:12" x14ac:dyDescent="0.25">
      <c r="A230" s="12"/>
      <c r="B230" s="12" t="s">
        <v>155</v>
      </c>
      <c r="C230" s="40">
        <v>31941.38</v>
      </c>
      <c r="D230" s="40">
        <f>537.21*3*5.91</f>
        <v>9524.7333000000017</v>
      </c>
      <c r="E230" s="38">
        <f t="shared" si="2"/>
        <v>0.29819417007029758</v>
      </c>
      <c r="F230" s="40">
        <f>537.21*3*5.91</f>
        <v>9524.7333000000017</v>
      </c>
      <c r="G230" s="39">
        <f t="shared" ref="G230:G236" si="3">(F230+D230)/C230</f>
        <v>0.59638834014059516</v>
      </c>
      <c r="H230" s="12"/>
      <c r="I230" s="38"/>
      <c r="J230" s="12"/>
      <c r="K230" s="38"/>
      <c r="L230" t="s">
        <v>172</v>
      </c>
    </row>
    <row r="231" spans="1:12" x14ac:dyDescent="0.25">
      <c r="A231" s="12"/>
      <c r="B231" s="12" t="s">
        <v>156</v>
      </c>
      <c r="C231" s="40">
        <v>12368.18</v>
      </c>
      <c r="D231" s="40">
        <f>+D222*0.0765</f>
        <v>3628.9465649999997</v>
      </c>
      <c r="E231" s="38">
        <f t="shared" si="2"/>
        <v>0.29340990873354039</v>
      </c>
      <c r="F231" s="40">
        <f>+F222*0.0765</f>
        <v>4233.7709924999999</v>
      </c>
      <c r="G231" s="39">
        <f t="shared" si="3"/>
        <v>0.6357214689226709</v>
      </c>
      <c r="H231" s="12"/>
      <c r="I231" s="38"/>
      <c r="J231" s="12"/>
      <c r="K231" s="38"/>
      <c r="L231" t="s">
        <v>172</v>
      </c>
    </row>
    <row r="232" spans="1:12" x14ac:dyDescent="0.25">
      <c r="A232" s="12"/>
      <c r="B232" s="12" t="s">
        <v>157</v>
      </c>
      <c r="C232" s="40">
        <v>5173.62</v>
      </c>
      <c r="D232" s="40">
        <f>+D222*0.032</f>
        <v>1517.99072</v>
      </c>
      <c r="E232" s="38">
        <f t="shared" si="2"/>
        <v>0.29340978270533979</v>
      </c>
      <c r="F232" s="40">
        <f>+F222*0.032</f>
        <v>1770.9891733333334</v>
      </c>
      <c r="G232" s="39">
        <f t="shared" si="3"/>
        <v>0.6357211958615695</v>
      </c>
      <c r="H232" s="12"/>
      <c r="I232" s="38"/>
      <c r="J232" s="12"/>
      <c r="K232" s="38"/>
      <c r="L232" t="s">
        <v>172</v>
      </c>
    </row>
    <row r="233" spans="1:12" x14ac:dyDescent="0.25">
      <c r="A233" s="12"/>
      <c r="B233" s="12" t="s">
        <v>158</v>
      </c>
      <c r="C233" s="40">
        <v>696.3</v>
      </c>
      <c r="D233" s="40">
        <f>696.3/4</f>
        <v>174.07499999999999</v>
      </c>
      <c r="E233" s="38">
        <f t="shared" si="2"/>
        <v>0.25</v>
      </c>
      <c r="F233" s="40">
        <f>696.3/4</f>
        <v>174.07499999999999</v>
      </c>
      <c r="G233" s="39">
        <f t="shared" si="3"/>
        <v>0.5</v>
      </c>
      <c r="H233" s="12"/>
      <c r="I233" s="38"/>
      <c r="J233" s="12"/>
      <c r="K233" s="38"/>
      <c r="L233" t="s">
        <v>172</v>
      </c>
    </row>
    <row r="234" spans="1:12" x14ac:dyDescent="0.25">
      <c r="A234" s="12"/>
      <c r="B234" s="12" t="s">
        <v>159</v>
      </c>
      <c r="C234" s="40">
        <v>2718.6</v>
      </c>
      <c r="D234" s="40">
        <v>0</v>
      </c>
      <c r="E234" s="38">
        <f t="shared" si="2"/>
        <v>0</v>
      </c>
      <c r="F234" s="40">
        <v>0</v>
      </c>
      <c r="G234" s="39">
        <f t="shared" si="3"/>
        <v>0</v>
      </c>
      <c r="H234" s="12"/>
      <c r="I234" s="38"/>
      <c r="J234" s="12"/>
      <c r="K234" s="38"/>
      <c r="L234" t="s">
        <v>172</v>
      </c>
    </row>
    <row r="235" spans="1:12" x14ac:dyDescent="0.25">
      <c r="A235" s="12"/>
      <c r="B235" s="12" t="s">
        <v>173</v>
      </c>
      <c r="C235" s="40">
        <v>4850.2700000000004</v>
      </c>
      <c r="D235" s="40">
        <f>2000/4+211</f>
        <v>711</v>
      </c>
      <c r="E235" s="38">
        <f t="shared" si="2"/>
        <v>0.14658977747630542</v>
      </c>
      <c r="F235" s="40">
        <f>2000/4+211</f>
        <v>711</v>
      </c>
      <c r="G235" s="39">
        <f t="shared" si="3"/>
        <v>0.29317955495261083</v>
      </c>
      <c r="H235" s="12"/>
      <c r="I235" s="38"/>
      <c r="J235" s="12"/>
      <c r="K235" s="38"/>
    </row>
    <row r="236" spans="1:12" x14ac:dyDescent="0.25">
      <c r="A236" s="12"/>
      <c r="B236" s="12" t="s">
        <v>160</v>
      </c>
      <c r="C236" s="40">
        <v>150.07</v>
      </c>
      <c r="D236" s="40">
        <f>5.91*45</f>
        <v>265.95</v>
      </c>
      <c r="E236" s="38">
        <f t="shared" si="2"/>
        <v>1.7721729859398947</v>
      </c>
      <c r="F236" s="40">
        <f>5.91*45</f>
        <v>265.95</v>
      </c>
      <c r="G236" s="39">
        <f t="shared" si="3"/>
        <v>3.5443459718797894</v>
      </c>
      <c r="H236" s="12"/>
      <c r="I236" s="38"/>
      <c r="J236" s="12"/>
      <c r="K236" s="38"/>
    </row>
    <row r="237" spans="1:12" x14ac:dyDescent="0.25">
      <c r="A237" s="12"/>
      <c r="B237" s="12"/>
      <c r="C237" s="40"/>
      <c r="D237" s="40"/>
      <c r="E237" s="38"/>
      <c r="F237" s="12"/>
      <c r="G237" s="39"/>
      <c r="H237" s="12"/>
      <c r="I237" s="38"/>
      <c r="J237" s="12"/>
      <c r="K237" s="38"/>
    </row>
    <row r="238" spans="1:12" x14ac:dyDescent="0.25">
      <c r="A238" s="12"/>
      <c r="B238" s="36" t="s">
        <v>162</v>
      </c>
      <c r="C238" s="37">
        <f>SUM(C239:C240)</f>
        <v>3000</v>
      </c>
      <c r="D238" s="37">
        <f>SUM(D239:D240)</f>
        <v>250</v>
      </c>
      <c r="E238" s="38">
        <f t="shared" ref="E238:E245" si="4">D238/C238</f>
        <v>8.3333333333333329E-2</v>
      </c>
      <c r="F238" s="41">
        <f>SUM(F239:F240)</f>
        <v>250</v>
      </c>
      <c r="G238" s="39">
        <f t="shared" ref="G238:G240" si="5">(F238+D238)/C238</f>
        <v>0.16666666666666666</v>
      </c>
      <c r="H238" s="36"/>
      <c r="I238" s="39"/>
      <c r="J238" s="36"/>
      <c r="K238" s="39"/>
    </row>
    <row r="239" spans="1:12" x14ac:dyDescent="0.25">
      <c r="A239" s="12"/>
      <c r="B239" s="12" t="s">
        <v>163</v>
      </c>
      <c r="C239" s="40">
        <v>2000</v>
      </c>
      <c r="D239" s="40">
        <v>0</v>
      </c>
      <c r="E239" s="38">
        <f t="shared" si="4"/>
        <v>0</v>
      </c>
      <c r="F239" s="42">
        <v>0</v>
      </c>
      <c r="G239" s="39">
        <f t="shared" si="5"/>
        <v>0</v>
      </c>
      <c r="H239" s="12"/>
      <c r="I239" s="38"/>
      <c r="J239" s="12"/>
      <c r="K239" s="38"/>
    </row>
    <row r="240" spans="1:12" x14ac:dyDescent="0.25">
      <c r="A240" s="12"/>
      <c r="B240" s="12" t="s">
        <v>164</v>
      </c>
      <c r="C240" s="40">
        <v>1000</v>
      </c>
      <c r="D240" s="40">
        <v>250</v>
      </c>
      <c r="E240" s="38">
        <f t="shared" si="4"/>
        <v>0.25</v>
      </c>
      <c r="F240" s="42">
        <v>250</v>
      </c>
      <c r="G240" s="39">
        <f t="shared" si="5"/>
        <v>0.5</v>
      </c>
      <c r="H240" s="12"/>
      <c r="I240" s="38"/>
      <c r="J240" s="12"/>
      <c r="K240" s="38"/>
    </row>
    <row r="241" spans="1:11" x14ac:dyDescent="0.25">
      <c r="A241" s="12"/>
      <c r="B241" s="12"/>
      <c r="C241" s="40"/>
      <c r="D241" s="40"/>
      <c r="E241" s="38" t="s">
        <v>172</v>
      </c>
      <c r="F241" s="42"/>
      <c r="G241" s="39"/>
      <c r="H241" s="12"/>
      <c r="I241" s="38"/>
      <c r="J241" s="12"/>
      <c r="K241" s="38"/>
    </row>
    <row r="242" spans="1:11" x14ac:dyDescent="0.25">
      <c r="A242" s="12"/>
      <c r="B242" s="36" t="s">
        <v>165</v>
      </c>
      <c r="C242" s="37">
        <f>SUM(C243:C245)</f>
        <v>6626.07</v>
      </c>
      <c r="D242" s="40">
        <f>SUM(D243:D245)</f>
        <v>1834.91</v>
      </c>
      <c r="E242" s="38">
        <f t="shared" si="4"/>
        <v>0.27692282152165615</v>
      </c>
      <c r="F242" s="42">
        <f>SUM(F243:F245)</f>
        <v>1229.9100000000001</v>
      </c>
      <c r="G242" s="39">
        <f t="shared" ref="G242:G245" si="6">(F242+D242)/C242</f>
        <v>0.46253963510799018</v>
      </c>
      <c r="H242" s="12"/>
      <c r="I242" s="38"/>
      <c r="J242" s="12"/>
      <c r="K242" s="38"/>
    </row>
    <row r="243" spans="1:11" x14ac:dyDescent="0.25">
      <c r="A243" s="12"/>
      <c r="B243" s="12" t="s">
        <v>166</v>
      </c>
      <c r="C243" s="40">
        <v>4776.07</v>
      </c>
      <c r="D243" s="40">
        <v>1394.91</v>
      </c>
      <c r="E243" s="38">
        <f t="shared" si="4"/>
        <v>0.29206230226943913</v>
      </c>
      <c r="F243" s="43">
        <f>393.61+267.56</f>
        <v>661.17000000000007</v>
      </c>
      <c r="G243" s="39">
        <f t="shared" si="6"/>
        <v>0.43049620294509922</v>
      </c>
      <c r="H243" s="12"/>
      <c r="I243" s="38"/>
      <c r="J243" s="12"/>
      <c r="K243" s="38"/>
    </row>
    <row r="244" spans="1:11" x14ac:dyDescent="0.25">
      <c r="A244" s="12"/>
      <c r="B244" s="12" t="s">
        <v>167</v>
      </c>
      <c r="C244" s="40">
        <v>650</v>
      </c>
      <c r="D244" s="40">
        <v>0</v>
      </c>
      <c r="E244" s="38">
        <f t="shared" si="4"/>
        <v>0</v>
      </c>
      <c r="F244" s="43">
        <v>218.74</v>
      </c>
      <c r="G244" s="39">
        <f t="shared" si="6"/>
        <v>0.33652307692307692</v>
      </c>
      <c r="H244" s="12"/>
      <c r="I244" s="38"/>
      <c r="J244" s="12"/>
      <c r="K244" s="38"/>
    </row>
    <row r="245" spans="1:11" x14ac:dyDescent="0.25">
      <c r="A245" s="12"/>
      <c r="B245" s="12" t="s">
        <v>168</v>
      </c>
      <c r="C245" s="40">
        <v>1200</v>
      </c>
      <c r="D245" s="44">
        <v>440</v>
      </c>
      <c r="E245" s="38">
        <f t="shared" si="4"/>
        <v>0.36666666666666664</v>
      </c>
      <c r="F245" s="43">
        <v>350</v>
      </c>
      <c r="G245" s="39">
        <f t="shared" si="6"/>
        <v>0.65833333333333333</v>
      </c>
      <c r="H245" s="12"/>
      <c r="I245" s="38"/>
      <c r="J245" s="12"/>
      <c r="K245" s="38"/>
    </row>
    <row r="246" spans="1:11" x14ac:dyDescent="0.25">
      <c r="A246" s="12"/>
      <c r="B246" s="12"/>
      <c r="C246" s="40"/>
      <c r="D246" s="40"/>
      <c r="E246" s="38"/>
      <c r="F246" s="43"/>
      <c r="G246" s="39"/>
      <c r="H246" s="12"/>
      <c r="I246" s="38"/>
      <c r="J246" s="12"/>
      <c r="K246" s="38"/>
    </row>
    <row r="247" spans="1:11" x14ac:dyDescent="0.25">
      <c r="A247" s="12"/>
      <c r="B247" s="36" t="s">
        <v>169</v>
      </c>
      <c r="C247" s="37">
        <v>1200</v>
      </c>
      <c r="D247" s="45">
        <v>290</v>
      </c>
      <c r="E247" s="38">
        <f>D245/C245</f>
        <v>0.36666666666666664</v>
      </c>
      <c r="F247" s="46">
        <v>88.88</v>
      </c>
      <c r="G247" s="39">
        <f>(F247+D247)/C247</f>
        <v>0.31573333333333331</v>
      </c>
      <c r="H247" s="36"/>
      <c r="I247" s="39"/>
      <c r="J247" s="36"/>
      <c r="K247" s="39"/>
    </row>
    <row r="248" spans="1:11" x14ac:dyDescent="0.25">
      <c r="A248" s="12"/>
      <c r="B248" s="12"/>
      <c r="C248" s="12"/>
      <c r="D248" s="12"/>
      <c r="E248" s="38"/>
      <c r="F248" s="43"/>
      <c r="G248" s="39"/>
      <c r="H248" s="12"/>
      <c r="I248" s="38"/>
      <c r="J248" s="12"/>
      <c r="K248" s="38"/>
    </row>
    <row r="249" spans="1:11" x14ac:dyDescent="0.25">
      <c r="A249" s="12"/>
      <c r="B249" s="36" t="s">
        <v>171</v>
      </c>
      <c r="C249" s="37">
        <v>11000</v>
      </c>
      <c r="D249" s="47">
        <v>3311.8</v>
      </c>
      <c r="E249" s="38">
        <f>D247/C247</f>
        <v>0.24166666666666667</v>
      </c>
      <c r="F249" s="46">
        <f>103.97+670.54+322.04</f>
        <v>1096.55</v>
      </c>
      <c r="G249" s="39">
        <f>(F249+D249)/C249</f>
        <v>0.40075909090909095</v>
      </c>
      <c r="H249" s="36"/>
      <c r="I249" s="39"/>
      <c r="J249" s="36"/>
      <c r="K249" s="39"/>
    </row>
    <row r="250" spans="1:11" x14ac:dyDescent="0.25">
      <c r="A250" s="12"/>
      <c r="B250" s="12"/>
      <c r="C250" s="12"/>
      <c r="D250" s="12"/>
      <c r="E250" s="38"/>
      <c r="F250" s="12"/>
      <c r="G250" s="39"/>
      <c r="H250" s="12"/>
      <c r="I250" s="38"/>
      <c r="J250" s="12"/>
      <c r="K250" s="38"/>
    </row>
    <row r="251" spans="1:11" x14ac:dyDescent="0.25">
      <c r="A251" s="12"/>
      <c r="B251" s="36" t="s">
        <v>170</v>
      </c>
      <c r="C251" s="37">
        <f>C222+C229+C238+C242+C247+C249</f>
        <v>241400.00000000003</v>
      </c>
      <c r="D251" s="47">
        <f>D249+D247+D242+D238+D229+D222</f>
        <v>68946.615585000007</v>
      </c>
      <c r="E251" s="38">
        <f>D249/C249</f>
        <v>0.30107272727272727</v>
      </c>
      <c r="F251" s="47">
        <f>F249+F247+F242+F238+F229+F222</f>
        <v>74689.270132500009</v>
      </c>
      <c r="G251" s="39">
        <f>(F251+D251)/C251</f>
        <v>0.59501195409072072</v>
      </c>
      <c r="H251" s="36"/>
      <c r="I251" s="39"/>
      <c r="J251" s="36"/>
      <c r="K251" s="39"/>
    </row>
    <row r="252" spans="1:1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5.75" x14ac:dyDescent="0.25">
      <c r="B263" s="9"/>
    </row>
    <row r="264" spans="1:11" x14ac:dyDescent="0.25">
      <c r="A264" s="10"/>
      <c r="B264" s="7"/>
    </row>
    <row r="265" spans="1:11" x14ac:dyDescent="0.25">
      <c r="A265" s="10"/>
      <c r="B265" s="7"/>
    </row>
    <row r="266" spans="1:11" x14ac:dyDescent="0.25">
      <c r="A266" s="10"/>
      <c r="B266" s="7"/>
    </row>
    <row r="267" spans="1:11" x14ac:dyDescent="0.25">
      <c r="A267" s="10"/>
      <c r="B267" s="7"/>
    </row>
    <row r="268" spans="1:11" x14ac:dyDescent="0.25">
      <c r="A268" s="10"/>
      <c r="B268" s="7"/>
    </row>
    <row r="269" spans="1:11" x14ac:dyDescent="0.25">
      <c r="A269" s="10"/>
      <c r="B269" s="7"/>
    </row>
    <row r="270" spans="1:11" x14ac:dyDescent="0.25">
      <c r="A270" s="10"/>
      <c r="B270" s="7"/>
    </row>
    <row r="271" spans="1:11" x14ac:dyDescent="0.25">
      <c r="A271" s="10"/>
      <c r="B271" s="7"/>
      <c r="H271" s="11"/>
    </row>
    <row r="272" spans="1:11" x14ac:dyDescent="0.25">
      <c r="A272" s="10"/>
      <c r="B272" s="7"/>
    </row>
    <row r="273" spans="1:2" x14ac:dyDescent="0.25">
      <c r="A273" s="10"/>
      <c r="B273" s="7"/>
    </row>
    <row r="274" spans="1:2" x14ac:dyDescent="0.25">
      <c r="A274" s="10"/>
      <c r="B274" s="7"/>
    </row>
    <row r="275" spans="1:2" x14ac:dyDescent="0.25">
      <c r="A275" s="10"/>
      <c r="B275" s="7"/>
    </row>
    <row r="276" spans="1:2" x14ac:dyDescent="0.25">
      <c r="A276" s="10"/>
      <c r="B276" s="7"/>
    </row>
    <row r="277" spans="1:2" x14ac:dyDescent="0.25">
      <c r="A277" s="10"/>
      <c r="B277" s="7"/>
    </row>
    <row r="278" spans="1:2" x14ac:dyDescent="0.25">
      <c r="A278" s="10"/>
      <c r="B278" s="7"/>
    </row>
    <row r="279" spans="1:2" x14ac:dyDescent="0.25">
      <c r="A279" s="10"/>
      <c r="B279" s="7"/>
    </row>
    <row r="280" spans="1:2" x14ac:dyDescent="0.25">
      <c r="A280" s="10"/>
      <c r="B280" s="7"/>
    </row>
    <row r="281" spans="1:2" x14ac:dyDescent="0.25">
      <c r="A281" s="10"/>
      <c r="B281" s="7"/>
    </row>
    <row r="282" spans="1:2" x14ac:dyDescent="0.25">
      <c r="A282" s="10"/>
      <c r="B282" s="7"/>
    </row>
    <row r="283" spans="1:2" x14ac:dyDescent="0.25">
      <c r="A283" s="10"/>
      <c r="B283" s="7"/>
    </row>
    <row r="284" spans="1:2" x14ac:dyDescent="0.25">
      <c r="A284" s="10"/>
      <c r="B284" s="7"/>
    </row>
    <row r="285" spans="1:2" x14ac:dyDescent="0.25">
      <c r="A285" s="10"/>
      <c r="B285" s="7"/>
    </row>
    <row r="286" spans="1:2" x14ac:dyDescent="0.25">
      <c r="A286" s="10"/>
      <c r="B286" s="7"/>
    </row>
    <row r="287" spans="1:2" x14ac:dyDescent="0.25">
      <c r="A287" s="10"/>
      <c r="B287" s="7"/>
    </row>
    <row r="288" spans="1:2" x14ac:dyDescent="0.25">
      <c r="A288" s="10"/>
      <c r="B288" s="7"/>
    </row>
    <row r="289" spans="1:3" x14ac:dyDescent="0.25">
      <c r="A289" s="10"/>
      <c r="B289" s="7"/>
    </row>
    <row r="290" spans="1:3" x14ac:dyDescent="0.25">
      <c r="A290" s="10"/>
      <c r="B290" s="7"/>
    </row>
    <row r="291" spans="1:3" x14ac:dyDescent="0.25">
      <c r="A291" s="10"/>
      <c r="B291" s="7"/>
    </row>
    <row r="292" spans="1:3" x14ac:dyDescent="0.25">
      <c r="A292" s="10"/>
      <c r="B292" s="7"/>
      <c r="C292" s="8"/>
    </row>
    <row r="293" spans="1:3" x14ac:dyDescent="0.25">
      <c r="A293" s="10"/>
      <c r="B293" s="7"/>
    </row>
    <row r="294" spans="1:3" x14ac:dyDescent="0.25">
      <c r="A294" s="10"/>
      <c r="B294" s="7"/>
    </row>
    <row r="295" spans="1:3" x14ac:dyDescent="0.25">
      <c r="A295" s="10"/>
      <c r="B295" s="7"/>
    </row>
    <row r="296" spans="1:3" x14ac:dyDescent="0.25">
      <c r="A296" s="10"/>
      <c r="B296" s="7"/>
      <c r="C296" s="8"/>
    </row>
    <row r="297" spans="1:3" x14ac:dyDescent="0.25">
      <c r="A297" s="10"/>
      <c r="B297" s="7"/>
    </row>
  </sheetData>
  <sortState ref="B278:C311">
    <sortCondition ref="B278"/>
  </sortState>
  <mergeCells count="4">
    <mergeCell ref="E149:F149"/>
    <mergeCell ref="E150:F150"/>
    <mergeCell ref="E151:F151"/>
    <mergeCell ref="E152:F152"/>
  </mergeCells>
  <conditionalFormatting sqref="I9:I10 H27 D15 D17 D19 D21 H15 H17 H19 H21 L15 L17 L19 L21 E24 H24">
    <cfRule type="expression" dxfId="23" priority="13">
      <formula>$E$2= "Telamon"</formula>
    </cfRule>
  </conditionalFormatting>
  <conditionalFormatting sqref="I9:I10 H27 D17 D15 D19 H15 H17 L15 L17 H24">
    <cfRule type="expression" dxfId="22" priority="12">
      <formula>$E$2="DECC"</formula>
    </cfRule>
  </conditionalFormatting>
  <conditionalFormatting sqref="I9:I10 H27 D15 H24">
    <cfRule type="expression" dxfId="21" priority="11">
      <formula>$E$2="Project Village"</formula>
    </cfRule>
  </conditionalFormatting>
  <conditionalFormatting sqref="I9:I10 H27 D15 D17 H15 H17 L15 L17 H24">
    <cfRule type="expression" dxfId="20" priority="10">
      <formula>$E$2= "Wilmington HS"</formula>
    </cfRule>
  </conditionalFormatting>
  <conditionalFormatting sqref="I9:I10 H27 D15 D17 D19 H15 H17 H19 L15 L17 L19 H24">
    <cfRule type="expression" dxfId="19" priority="6">
      <formula>$E$2="NCC HS"</formula>
    </cfRule>
  </conditionalFormatting>
  <conditionalFormatting sqref="I9:I10 H27 D15 H24">
    <cfRule type="expression" dxfId="18" priority="3">
      <formula>$E$2="LACC"</formula>
    </cfRule>
  </conditionalFormatting>
  <conditionalFormatting sqref="I9:I10 H27 D15 H24">
    <cfRule type="expression" dxfId="17" priority="4">
      <formula>$E$2="Brandywine"</formula>
    </cfRule>
  </conditionalFormatting>
  <conditionalFormatting sqref="I9:I10 H27 D15 H24">
    <cfRule type="expression" dxfId="16" priority="5">
      <formula>$E$2="Christina Cultural Arts"</formula>
    </cfRule>
  </conditionalFormatting>
  <conditionalFormatting sqref="I9:I10 H27 D15 H24">
    <cfRule type="expression" dxfId="15" priority="7">
      <formula>$E$2="DTCC CDC"</formula>
    </cfRule>
  </conditionalFormatting>
  <conditionalFormatting sqref="I9:I10 H27 D15 H24">
    <cfRule type="expression" dxfId="14" priority="8">
      <formula>$E$2="Christina"</formula>
    </cfRule>
  </conditionalFormatting>
  <conditionalFormatting sqref="I9:I10 H27 D15 H24">
    <cfRule type="expression" dxfId="13" priority="9">
      <formula>$E$2="Hilltop"</formula>
    </cfRule>
  </conditionalFormatting>
  <conditionalFormatting sqref="B198:C198 B97:C97 B131:C131 B164 B217:C217 B62 D2:G2 B6 B36:C36">
    <cfRule type="expression" dxfId="12" priority="17">
      <formula>$E$2="LACC"</formula>
    </cfRule>
    <cfRule type="expression" dxfId="11" priority="18">
      <formula>$E$2="Telamon"</formula>
    </cfRule>
    <cfRule type="expression" dxfId="10" priority="19">
      <formula>$E$2= "Brandywine"</formula>
    </cfRule>
    <cfRule type="expression" dxfId="9" priority="20">
      <formula>$E$2="Christina Cultural Arts"</formula>
    </cfRule>
    <cfRule type="expression" dxfId="8" priority="21">
      <formula>$E$2="NCC HS"</formula>
    </cfRule>
    <cfRule type="expression" dxfId="7" priority="22">
      <formula>$E$2="DTCC CDC"</formula>
    </cfRule>
    <cfRule type="expression" dxfId="6" priority="25">
      <formula>$E$2="Christina"</formula>
    </cfRule>
    <cfRule type="expression" dxfId="5" priority="26">
      <formula>$E$2="Hilltop"</formula>
    </cfRule>
    <cfRule type="expression" dxfId="4" priority="27">
      <formula>$E$2="DECC"</formula>
    </cfRule>
    <cfRule type="expression" dxfId="3" priority="28">
      <formula>$E$2="Project Village"</formula>
    </cfRule>
    <cfRule type="expression" dxfId="2" priority="30">
      <formula>$D$2:$G$2= "Project Village"</formula>
    </cfRule>
    <cfRule type="expression" dxfId="1" priority="31">
      <formula>$E$2 ="Wilmington HS"</formula>
    </cfRule>
  </conditionalFormatting>
  <conditionalFormatting sqref="L4">
    <cfRule type="expression" priority="2">
      <formula>$J$3="no"</formula>
    </cfRule>
  </conditionalFormatting>
  <conditionalFormatting sqref="L5 L6 L7">
    <cfRule type="expression" dxfId="0" priority="1">
      <formula>$J$3="no"</formula>
    </cfRule>
  </conditionalFormatting>
  <pageMargins left="0.7" right="0.7" top="0.75" bottom="0.75" header="0.3" footer="0.3"/>
  <pageSetup scale="86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'Jen''s Notes'!$A$3:$A$13</xm:f>
          </x14:formula1>
          <xm:sqref>E2</xm:sqref>
        </x14:dataValidation>
        <x14:dataValidation type="list" allowBlank="1" showInputMessage="1" showErrorMessage="1">
          <x14:formula1>
            <xm:f>'Jen''s Notes'!$D$4:$D$6</xm:f>
          </x14:formula1>
          <xm:sqref>D4</xm:sqref>
        </x14:dataValidation>
        <x14:dataValidation type="list" allowBlank="1" showInputMessage="1" showErrorMessage="1">
          <x14:formula1>
            <xm:f>'Jen''s Notes'!$F$4:$F$7</xm:f>
          </x14:formula1>
          <xm:sqref>G4</xm:sqref>
        </x14:dataValidation>
        <x14:dataValidation type="list" allowBlank="1" showInputMessage="1" showErrorMessage="1">
          <x14:formula1>
            <xm:f>'Jen''s Notes'!$V$5:$V$6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V7" sqref="V7"/>
    </sheetView>
  </sheetViews>
  <sheetFormatPr defaultRowHeight="15" x14ac:dyDescent="0.25"/>
  <cols>
    <col min="9" max="9" width="5.5703125" bestFit="1" customWidth="1"/>
    <col min="10" max="10" width="14" bestFit="1" customWidth="1"/>
    <col min="11" max="11" width="14.28515625" bestFit="1" customWidth="1"/>
    <col min="12" max="12" width="7" bestFit="1" customWidth="1"/>
    <col min="13" max="13" width="8.85546875" bestFit="1" customWidth="1"/>
    <col min="14" max="14" width="9.5703125" bestFit="1" customWidth="1"/>
    <col min="15" max="15" width="7.42578125" bestFit="1" customWidth="1"/>
    <col min="16" max="16" width="20.5703125" bestFit="1" customWidth="1"/>
    <col min="17" max="17" width="11.5703125" bestFit="1" customWidth="1"/>
    <col min="18" max="18" width="8.7109375" bestFit="1" customWidth="1"/>
    <col min="19" max="19" width="5.42578125" bestFit="1" customWidth="1"/>
  </cols>
  <sheetData>
    <row r="1" spans="1:22" x14ac:dyDescent="0.25">
      <c r="A1">
        <v>10</v>
      </c>
    </row>
    <row r="3" spans="1:22" x14ac:dyDescent="0.25">
      <c r="A3" t="s">
        <v>0</v>
      </c>
      <c r="I3" t="s">
        <v>0</v>
      </c>
      <c r="J3" t="s">
        <v>1</v>
      </c>
      <c r="K3" t="s">
        <v>2</v>
      </c>
      <c r="L3" t="s">
        <v>3</v>
      </c>
      <c r="M3" t="s">
        <v>4</v>
      </c>
      <c r="N3" t="s">
        <v>5</v>
      </c>
      <c r="O3" t="s">
        <v>6</v>
      </c>
      <c r="P3" t="s">
        <v>8</v>
      </c>
      <c r="Q3" t="s">
        <v>7</v>
      </c>
      <c r="R3" t="s">
        <v>9</v>
      </c>
      <c r="S3" t="s">
        <v>10</v>
      </c>
    </row>
    <row r="4" spans="1:22" x14ac:dyDescent="0.25">
      <c r="A4" t="s">
        <v>1</v>
      </c>
      <c r="D4" t="s">
        <v>12</v>
      </c>
      <c r="F4" t="s">
        <v>18</v>
      </c>
      <c r="I4" t="s">
        <v>29</v>
      </c>
      <c r="J4" t="s">
        <v>28</v>
      </c>
      <c r="K4" t="s">
        <v>36</v>
      </c>
      <c r="L4" t="s">
        <v>26</v>
      </c>
      <c r="M4" t="s">
        <v>24</v>
      </c>
      <c r="N4" t="s">
        <v>25</v>
      </c>
      <c r="O4" t="s">
        <v>42</v>
      </c>
      <c r="P4" t="s">
        <v>23</v>
      </c>
      <c r="Q4" t="s">
        <v>22</v>
      </c>
      <c r="R4" t="s">
        <v>50</v>
      </c>
      <c r="S4" t="s">
        <v>27</v>
      </c>
    </row>
    <row r="5" spans="1:22" x14ac:dyDescent="0.25">
      <c r="A5" t="s">
        <v>2</v>
      </c>
      <c r="D5" t="s">
        <v>13</v>
      </c>
      <c r="F5" t="s">
        <v>15</v>
      </c>
      <c r="I5" t="s">
        <v>30</v>
      </c>
      <c r="K5" t="s">
        <v>37</v>
      </c>
      <c r="O5" t="s">
        <v>43</v>
      </c>
      <c r="R5" t="s">
        <v>51</v>
      </c>
      <c r="V5" t="s">
        <v>134</v>
      </c>
    </row>
    <row r="6" spans="1:22" x14ac:dyDescent="0.25">
      <c r="A6" t="s">
        <v>3</v>
      </c>
      <c r="D6" t="s">
        <v>14</v>
      </c>
      <c r="F6" t="s">
        <v>16</v>
      </c>
      <c r="I6" t="s">
        <v>31</v>
      </c>
      <c r="K6" t="s">
        <v>38</v>
      </c>
      <c r="O6" t="s">
        <v>7</v>
      </c>
      <c r="R6" t="s">
        <v>52</v>
      </c>
      <c r="V6" t="s">
        <v>135</v>
      </c>
    </row>
    <row r="7" spans="1:22" x14ac:dyDescent="0.25">
      <c r="A7" t="s">
        <v>4</v>
      </c>
      <c r="F7" t="s">
        <v>17</v>
      </c>
      <c r="I7" t="s">
        <v>32</v>
      </c>
      <c r="K7" t="s">
        <v>39</v>
      </c>
      <c r="O7" t="s">
        <v>44</v>
      </c>
      <c r="R7" t="s">
        <v>53</v>
      </c>
    </row>
    <row r="8" spans="1:22" x14ac:dyDescent="0.25">
      <c r="A8" t="s">
        <v>5</v>
      </c>
      <c r="I8" t="s">
        <v>33</v>
      </c>
      <c r="K8" t="s">
        <v>40</v>
      </c>
      <c r="O8" t="s">
        <v>45</v>
      </c>
      <c r="R8" t="s">
        <v>54</v>
      </c>
    </row>
    <row r="9" spans="1:22" x14ac:dyDescent="0.25">
      <c r="A9" t="s">
        <v>6</v>
      </c>
      <c r="I9" t="s">
        <v>34</v>
      </c>
      <c r="K9" t="s">
        <v>41</v>
      </c>
      <c r="O9" t="s">
        <v>46</v>
      </c>
      <c r="R9" t="s">
        <v>55</v>
      </c>
    </row>
    <row r="10" spans="1:22" x14ac:dyDescent="0.25">
      <c r="A10" t="s">
        <v>8</v>
      </c>
      <c r="I10" t="s">
        <v>35</v>
      </c>
      <c r="O10" t="s">
        <v>47</v>
      </c>
      <c r="R10" t="s">
        <v>61</v>
      </c>
    </row>
    <row r="11" spans="1:22" x14ac:dyDescent="0.25">
      <c r="A11" t="s">
        <v>7</v>
      </c>
      <c r="O11" t="s">
        <v>48</v>
      </c>
      <c r="R11" t="s">
        <v>56</v>
      </c>
    </row>
    <row r="12" spans="1:22" x14ac:dyDescent="0.25">
      <c r="A12" t="s">
        <v>9</v>
      </c>
      <c r="O12" t="s">
        <v>49</v>
      </c>
      <c r="R12" t="s">
        <v>57</v>
      </c>
    </row>
    <row r="13" spans="1:22" x14ac:dyDescent="0.25">
      <c r="A13" t="s">
        <v>10</v>
      </c>
      <c r="R13" t="s">
        <v>58</v>
      </c>
    </row>
    <row r="14" spans="1:22" x14ac:dyDescent="0.25">
      <c r="R14" t="s">
        <v>59</v>
      </c>
    </row>
    <row r="15" spans="1:22" x14ac:dyDescent="0.25">
      <c r="R15" t="s">
        <v>60</v>
      </c>
    </row>
    <row r="16" spans="1:22" x14ac:dyDescent="0.25">
      <c r="R1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</vt:lpstr>
      <vt:lpstr>Jen's Notes</vt:lpstr>
      <vt:lpstr>Enter!Print_Area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Koester</dc:creator>
  <cp:lastModifiedBy>Fernando Alcayaga</cp:lastModifiedBy>
  <cp:lastPrinted>2016-01-15T22:33:46Z</cp:lastPrinted>
  <dcterms:created xsi:type="dcterms:W3CDTF">2015-04-07T13:41:41Z</dcterms:created>
  <dcterms:modified xsi:type="dcterms:W3CDTF">2016-01-15T22:35:01Z</dcterms:modified>
</cp:coreProperties>
</file>